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2\"/>
    </mc:Choice>
  </mc:AlternateContent>
  <xr:revisionPtr revIDLastSave="0" documentId="13_ncr:1_{47637B28-0099-460F-959B-E95884235A70}" xr6:coauthVersionLast="47" xr6:coauthVersionMax="47" xr10:uidLastSave="{00000000-0000-0000-0000-000000000000}"/>
  <bookViews>
    <workbookView xWindow="-108" yWindow="-108" windowWidth="23256" windowHeight="12576" xr2:uid="{3CEF81AA-8416-4420-99A9-7D8B6CFB3054}"/>
  </bookViews>
  <sheets>
    <sheet name="2023- 2025návrh" sheetId="3" r:id="rId1"/>
    <sheet name="2022- 2024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3" l="1"/>
  <c r="J34" i="3"/>
  <c r="I34" i="3"/>
  <c r="H8" i="3"/>
  <c r="G37" i="3" l="1"/>
  <c r="F37" i="3"/>
  <c r="F33" i="3" s="1"/>
  <c r="W36" i="3"/>
  <c r="O36" i="3"/>
  <c r="W35" i="3"/>
  <c r="J33" i="3"/>
  <c r="I33" i="3"/>
  <c r="H33" i="3"/>
  <c r="G34" i="3"/>
  <c r="K33" i="3"/>
  <c r="E33" i="3"/>
  <c r="U30" i="3"/>
  <c r="K30" i="3"/>
  <c r="J30" i="3"/>
  <c r="I30" i="3"/>
  <c r="H30" i="3"/>
  <c r="H31" i="3" s="1"/>
  <c r="G30" i="3"/>
  <c r="F30" i="3"/>
  <c r="E30" i="3"/>
  <c r="W29" i="3"/>
  <c r="W28" i="3"/>
  <c r="W27" i="3"/>
  <c r="W23" i="3"/>
  <c r="W22" i="3"/>
  <c r="W20" i="3"/>
  <c r="W19" i="3"/>
  <c r="W18" i="3"/>
  <c r="W17" i="3"/>
  <c r="W16" i="3"/>
  <c r="W15" i="3"/>
  <c r="O15" i="3"/>
  <c r="M14" i="3"/>
  <c r="W12" i="3"/>
  <c r="P11" i="3"/>
  <c r="Q7" i="3" s="1"/>
  <c r="Q10" i="3"/>
  <c r="K8" i="3"/>
  <c r="J8" i="3"/>
  <c r="I8" i="3"/>
  <c r="G8" i="3"/>
  <c r="F8" i="3"/>
  <c r="E8" i="3"/>
  <c r="W37" i="3" l="1"/>
  <c r="G33" i="3"/>
  <c r="W33" i="3" s="1"/>
  <c r="R10" i="3"/>
  <c r="R7" i="3"/>
  <c r="W34" i="3"/>
  <c r="O37" i="3"/>
  <c r="F31" i="3"/>
  <c r="J31" i="3"/>
  <c r="J39" i="3" s="1"/>
  <c r="Q8" i="3"/>
  <c r="R8" i="3" s="1"/>
  <c r="G31" i="3"/>
  <c r="K31" i="3"/>
  <c r="K39" i="3" s="1"/>
  <c r="E31" i="3"/>
  <c r="E39" i="3" s="1"/>
  <c r="I31" i="3"/>
  <c r="I39" i="3" s="1"/>
  <c r="Q9" i="3"/>
  <c r="R9" i="3" s="1"/>
  <c r="F39" i="3"/>
  <c r="H39" i="3"/>
  <c r="V39" i="3" s="1"/>
  <c r="I33" i="1"/>
  <c r="H33" i="1"/>
  <c r="G39" i="3" l="1"/>
  <c r="R11" i="3"/>
  <c r="R13" i="3" s="1"/>
  <c r="G36" i="1"/>
  <c r="F36" i="1"/>
  <c r="W36" i="1" s="1"/>
  <c r="W35" i="1"/>
  <c r="O35" i="1"/>
  <c r="W34" i="1"/>
  <c r="O34" i="1"/>
  <c r="I32" i="1"/>
  <c r="G33" i="1"/>
  <c r="W33" i="1" s="1"/>
  <c r="K32" i="1"/>
  <c r="J32" i="1"/>
  <c r="H32" i="1"/>
  <c r="E32" i="1"/>
  <c r="U29" i="1"/>
  <c r="K29" i="1"/>
  <c r="J29" i="1"/>
  <c r="I29" i="1"/>
  <c r="H29" i="1"/>
  <c r="G29" i="1"/>
  <c r="F29" i="1"/>
  <c r="E29" i="1"/>
  <c r="W28" i="1"/>
  <c r="W27" i="1"/>
  <c r="W26" i="1"/>
  <c r="W24" i="1"/>
  <c r="W23" i="1"/>
  <c r="W21" i="1"/>
  <c r="W20" i="1"/>
  <c r="W19" i="1"/>
  <c r="W18" i="1"/>
  <c r="W17" i="1"/>
  <c r="W16" i="1"/>
  <c r="O16" i="1"/>
  <c r="M15" i="1"/>
  <c r="W13" i="1"/>
  <c r="P12" i="1"/>
  <c r="Q11" i="1" s="1"/>
  <c r="R11" i="1" s="1"/>
  <c r="Q10" i="1"/>
  <c r="R10" i="1" s="1"/>
  <c r="K9" i="1"/>
  <c r="J9" i="1"/>
  <c r="I9" i="1"/>
  <c r="H9" i="1"/>
  <c r="G9" i="1"/>
  <c r="F9" i="1"/>
  <c r="E9" i="1"/>
  <c r="G32" i="1" l="1"/>
  <c r="F30" i="1"/>
  <c r="K30" i="1"/>
  <c r="E30" i="1"/>
  <c r="E38" i="1" s="1"/>
  <c r="H30" i="1"/>
  <c r="H38" i="1" s="1"/>
  <c r="V38" i="1" s="1"/>
  <c r="J30" i="1"/>
  <c r="J38" i="1" s="1"/>
  <c r="I30" i="1"/>
  <c r="I38" i="1" s="1"/>
  <c r="G30" i="1"/>
  <c r="G38" i="1" s="1"/>
  <c r="K38" i="1"/>
  <c r="F32" i="1"/>
  <c r="Q8" i="1"/>
  <c r="R8" i="1" s="1"/>
  <c r="Q9" i="1"/>
  <c r="R9" i="1" s="1"/>
  <c r="O36" i="1"/>
  <c r="R12" i="1" l="1"/>
  <c r="R14" i="1" s="1"/>
  <c r="W32" i="1"/>
  <c r="F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17" authorId="0" shapeId="0" xr:uid="{F768C39E-81D5-4DA8-900D-75BD89A2737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skatepark - dotace taky 80%</t>
        </r>
      </text>
    </comment>
    <comment ref="G18" authorId="0" shapeId="0" xr:uid="{46FC23ED-B74E-4681-ADE5-88B70EF3ACB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VŘ</t>
        </r>
      </text>
    </comment>
    <comment ref="G34" authorId="0" shapeId="0" xr:uid="{38652E26-7E04-4527-BB55-1A3835F7BFF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+ 2 500 NO CAS+50% naučná stezka</t>
        </r>
      </text>
    </comment>
    <comment ref="H34" authorId="0" shapeId="0" xr:uid="{BFD4C8CD-0B1A-4FBF-A91C-51A913235DF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Bělisko 450</t>
        </r>
      </text>
    </comment>
    <comment ref="I34" authorId="0" shapeId="0" xr:uid="{FCEFC521-E8E0-4931-AF71-4A2C3114C8AA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J34" authorId="0" shapeId="0" xr:uid="{D123E44E-6DAF-457A-838C-5DE7642A25E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K34" authorId="0" shapeId="0" xr:uid="{6FB389BD-0042-4009-8E2C-868E05909485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80%</t>
        </r>
      </text>
    </comment>
    <comment ref="F37" authorId="0" shapeId="0" xr:uid="{807CD3E0-BE6C-4E30-B8E6-1BF5C395871E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</t>
        </r>
      </text>
    </comment>
    <comment ref="G37" authorId="0" shapeId="0" xr:uid="{55581A0B-0A8E-4DC2-ABCD-99341933E8E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 + připočtena dotace KHK 3 000 tis.Kč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H18" authorId="0" shapeId="0" xr:uid="{17116D23-B61D-4596-BA86-C67730C8608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skatepark - dotace taky 80%</t>
        </r>
      </text>
    </comment>
    <comment ref="G33" authorId="0" shapeId="0" xr:uid="{58EE3B4A-EAA8-445C-8514-FBFF2315404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 + 2 500 NO CAS</t>
        </r>
      </text>
    </comment>
    <comment ref="H33" authorId="0" shapeId="0" xr:uid="{4EA1FAE2-49FD-49FB-9DCC-0CAF92CA7B5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80% na ZŠ, workout a opravy komunikací</t>
        </r>
      </text>
    </comment>
    <comment ref="I33" authorId="0" shapeId="0" xr:uid="{ED1DF529-07DC-48A9-83BF-C03852D440EF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dotace na lávku 80% a na výtah 50%</t>
        </r>
      </text>
    </comment>
    <comment ref="F36" authorId="0" shapeId="0" xr:uid="{785C2AB6-2ED7-4574-B00A-D5D1C0C2572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</t>
        </r>
      </text>
    </comment>
    <comment ref="G36" authorId="0" shapeId="0" xr:uid="{F1092D63-6746-45F6-A7B6-1E0AF6DA7AD8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63,5% z investice + připočtena dotace KHK 3 000 tis.Kč</t>
        </r>
      </text>
    </comment>
  </commentList>
</comments>
</file>

<file path=xl/sharedStrings.xml><?xml version="1.0" encoding="utf-8"?>
<sst xmlns="http://schemas.openxmlformats.org/spreadsheetml/2006/main" count="70" uniqueCount="40">
  <si>
    <t xml:space="preserve">                         Městys Doudleby nad Orlicí                          </t>
  </si>
  <si>
    <t>Text</t>
  </si>
  <si>
    <t>očekávané daňové příjmy</t>
  </si>
  <si>
    <t>očekávané nedaňové příjmy</t>
  </si>
  <si>
    <t>příjmy z prodeje dřeva</t>
  </si>
  <si>
    <t>příjmy celkem</t>
  </si>
  <si>
    <t>předpokládané běžné výdaje</t>
  </si>
  <si>
    <t xml:space="preserve">  - splátka jistiny a úvěru</t>
  </si>
  <si>
    <t xml:space="preserve">investiční výdaje </t>
  </si>
  <si>
    <t>stavba kanalizace bez DPH</t>
  </si>
  <si>
    <t>dostavba 4.podlaží + kotelna ZŠ</t>
  </si>
  <si>
    <t>workout, parkour, dětský hřiště, skatepark</t>
  </si>
  <si>
    <t>přírodní zahrady ZŠ a MŠ</t>
  </si>
  <si>
    <t>cyklostezka Doudleby n.O. - Vamberk</t>
  </si>
  <si>
    <t>výtah ÚM</t>
  </si>
  <si>
    <t>lávka</t>
  </si>
  <si>
    <t>spojnice Vyhnánov - Příkazy</t>
  </si>
  <si>
    <t>spojnice Doudleby n.O. - Mnichovství</t>
  </si>
  <si>
    <t>CAS</t>
  </si>
  <si>
    <t>opravy komunikací</t>
  </si>
  <si>
    <t xml:space="preserve">  - ostatní rekonstrukce, opravy</t>
  </si>
  <si>
    <t xml:space="preserve">  - HIM a DHIM</t>
  </si>
  <si>
    <t>výdaje celkem</t>
  </si>
  <si>
    <t>Příjmy - výdaje</t>
  </si>
  <si>
    <t>zdroje financování investic</t>
  </si>
  <si>
    <t xml:space="preserve">  - další přijaté dotace</t>
  </si>
  <si>
    <t xml:space="preserve">  - z přebytku hosp. minulých let</t>
  </si>
  <si>
    <t xml:space="preserve">  - investiční úvěr    </t>
  </si>
  <si>
    <t xml:space="preserve">  - dotace ke kanalizaci   </t>
  </si>
  <si>
    <t>SALDO HOSPODAŘENÍ CELKEM</t>
  </si>
  <si>
    <t>Schváleno zastupitelstvem městyse dne xx. 12. 2020 usnesením č. 15ZM/2020/X</t>
  </si>
  <si>
    <t xml:space="preserve">Vyvěšeno : </t>
  </si>
  <si>
    <t>Sňato :</t>
  </si>
  <si>
    <r>
      <t xml:space="preserve"> </t>
    </r>
    <r>
      <rPr>
        <b/>
        <u/>
        <sz val="14"/>
        <color indexed="10"/>
        <rFont val="Arial CE"/>
        <charset val="238"/>
      </rPr>
      <t>ROZPOČTOVÝ VÝHLED  na roky 2022 - 2024  v tis. Kč</t>
    </r>
  </si>
  <si>
    <t>naučná stezka</t>
  </si>
  <si>
    <t>jezírko - Vyhnánov</t>
  </si>
  <si>
    <t>bělisko</t>
  </si>
  <si>
    <r>
      <t xml:space="preserve"> </t>
    </r>
    <r>
      <rPr>
        <b/>
        <u/>
        <sz val="14"/>
        <color indexed="10"/>
        <rFont val="Arial CE"/>
        <charset val="238"/>
      </rPr>
      <t>ROZPOČTOVÝ VÝHLED  na roky 2023 - 2025  v tis. Kč</t>
    </r>
  </si>
  <si>
    <t>očekávané kapitálové příjmy</t>
  </si>
  <si>
    <t xml:space="preserve">Schváleno zastupitelstvem městyse dne xx. xx.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</si>
</sst>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E"/>
      <charset val="238"/>
    </font>
    <font>
      <b/>
      <sz val="18"/>
      <name val="Arial CE"/>
      <family val="2"/>
      <charset val="238"/>
    </font>
    <font>
      <b/>
      <sz val="14"/>
      <color rgb="FFFF0000"/>
      <name val="Arial CE"/>
      <charset val="238"/>
    </font>
    <font>
      <b/>
      <u/>
      <sz val="14"/>
      <color indexed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trike/>
      <sz val="12"/>
      <name val="Arial CE"/>
      <charset val="238"/>
    </font>
    <font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4" xfId="0" applyFont="1" applyBorder="1"/>
    <xf numFmtId="0" fontId="0" fillId="0" borderId="0" xfId="0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3" fontId="9" fillId="4" borderId="8" xfId="0" applyNumberFormat="1" applyFont="1" applyFill="1" applyBorder="1" applyAlignment="1">
      <alignment horizontal="right"/>
    </xf>
    <xf numFmtId="3" fontId="9" fillId="4" borderId="8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8" xfId="0" applyNumberFormat="1" applyFont="1" applyBorder="1"/>
    <xf numFmtId="3" fontId="6" fillId="0" borderId="9" xfId="0" applyNumberFormat="1" applyFont="1" applyBorder="1"/>
    <xf numFmtId="3" fontId="0" fillId="0" borderId="0" xfId="0" applyNumberFormat="1"/>
    <xf numFmtId="3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9" fillId="7" borderId="8" xfId="0" applyNumberFormat="1" applyFont="1" applyFill="1" applyBorder="1" applyAlignment="1">
      <alignment horizontal="right"/>
    </xf>
    <xf numFmtId="3" fontId="9" fillId="7" borderId="8" xfId="0" applyNumberFormat="1" applyFont="1" applyFill="1" applyBorder="1"/>
    <xf numFmtId="0" fontId="7" fillId="0" borderId="0" xfId="0" applyFont="1"/>
    <xf numFmtId="3" fontId="9" fillId="0" borderId="8" xfId="0" applyNumberFormat="1" applyFont="1" applyBorder="1" applyAlignment="1">
      <alignment horizontal="right"/>
    </xf>
    <xf numFmtId="0" fontId="6" fillId="0" borderId="8" xfId="0" applyFont="1" applyBorder="1"/>
    <xf numFmtId="3" fontId="11" fillId="0" borderId="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3" fillId="5" borderId="0" xfId="0" applyNumberFormat="1" applyFont="1" applyFill="1"/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3" fontId="9" fillId="7" borderId="15" xfId="0" applyNumberFormat="1" applyFont="1" applyFill="1" applyBorder="1" applyAlignment="1">
      <alignment horizontal="right"/>
    </xf>
    <xf numFmtId="3" fontId="9" fillId="7" borderId="15" xfId="0" applyNumberFormat="1" applyFont="1" applyFill="1" applyBorder="1"/>
    <xf numFmtId="3" fontId="9" fillId="7" borderId="16" xfId="0" applyNumberFormat="1" applyFont="1" applyFill="1" applyBorder="1"/>
    <xf numFmtId="3" fontId="16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D172-9E2C-473A-AE73-983340F7CAD0}">
  <sheetPr>
    <tabColor rgb="FF0070C0"/>
    <pageSetUpPr fitToPage="1"/>
  </sheetPr>
  <dimension ref="A1:W46"/>
  <sheetViews>
    <sheetView showGridLines="0" tabSelected="1" zoomScale="92" zoomScaleNormal="92" workbookViewId="0">
      <pane ySplit="3" topLeftCell="A4" activePane="bottomLeft" state="frozen"/>
      <selection pane="bottomLeft" activeCell="AB16" sqref="AB16"/>
    </sheetView>
  </sheetViews>
  <sheetFormatPr defaultRowHeight="13.2" x14ac:dyDescent="0.25"/>
  <cols>
    <col min="4" max="4" width="12.109375" customWidth="1"/>
    <col min="5" max="5" width="9.109375" hidden="1" customWidth="1"/>
    <col min="6" max="6" width="10.109375" hidden="1" customWidth="1"/>
    <col min="7" max="7" width="10.6640625" hidden="1" customWidth="1"/>
    <col min="8" max="8" width="9.33203125" hidden="1" customWidth="1"/>
    <col min="9" max="9" width="9.88671875" bestFit="1" customWidth="1"/>
    <col min="10" max="10" width="9.33203125" bestFit="1" customWidth="1"/>
    <col min="11" max="11" width="9.5546875" customWidth="1"/>
    <col min="12" max="23" width="9.109375" hidden="1" customWidth="1"/>
    <col min="24" max="25" width="9.109375" customWidth="1"/>
    <col min="260" max="260" width="12.109375" customWidth="1"/>
    <col min="261" max="262" width="0" hidden="1" customWidth="1"/>
    <col min="263" max="263" width="10.6640625" customWidth="1"/>
    <col min="264" max="264" width="9.33203125" bestFit="1" customWidth="1"/>
    <col min="265" max="265" width="9.88671875" bestFit="1" customWidth="1"/>
    <col min="266" max="267" width="9.33203125" bestFit="1" customWidth="1"/>
    <col min="269" max="277" width="0" hidden="1" customWidth="1"/>
    <col min="516" max="516" width="12.109375" customWidth="1"/>
    <col min="517" max="518" width="0" hidden="1" customWidth="1"/>
    <col min="519" max="519" width="10.6640625" customWidth="1"/>
    <col min="520" max="520" width="9.33203125" bestFit="1" customWidth="1"/>
    <col min="521" max="521" width="9.88671875" bestFit="1" customWidth="1"/>
    <col min="522" max="523" width="9.33203125" bestFit="1" customWidth="1"/>
    <col min="525" max="533" width="0" hidden="1" customWidth="1"/>
    <col min="772" max="772" width="12.109375" customWidth="1"/>
    <col min="773" max="774" width="0" hidden="1" customWidth="1"/>
    <col min="775" max="775" width="10.6640625" customWidth="1"/>
    <col min="776" max="776" width="9.33203125" bestFit="1" customWidth="1"/>
    <col min="777" max="777" width="9.88671875" bestFit="1" customWidth="1"/>
    <col min="778" max="779" width="9.33203125" bestFit="1" customWidth="1"/>
    <col min="781" max="789" width="0" hidden="1" customWidth="1"/>
    <col min="1028" max="1028" width="12.109375" customWidth="1"/>
    <col min="1029" max="1030" width="0" hidden="1" customWidth="1"/>
    <col min="1031" max="1031" width="10.6640625" customWidth="1"/>
    <col min="1032" max="1032" width="9.33203125" bestFit="1" customWidth="1"/>
    <col min="1033" max="1033" width="9.88671875" bestFit="1" customWidth="1"/>
    <col min="1034" max="1035" width="9.33203125" bestFit="1" customWidth="1"/>
    <col min="1037" max="1045" width="0" hidden="1" customWidth="1"/>
    <col min="1284" max="1284" width="12.109375" customWidth="1"/>
    <col min="1285" max="1286" width="0" hidden="1" customWidth="1"/>
    <col min="1287" max="1287" width="10.6640625" customWidth="1"/>
    <col min="1288" max="1288" width="9.33203125" bestFit="1" customWidth="1"/>
    <col min="1289" max="1289" width="9.88671875" bestFit="1" customWidth="1"/>
    <col min="1290" max="1291" width="9.33203125" bestFit="1" customWidth="1"/>
    <col min="1293" max="1301" width="0" hidden="1" customWidth="1"/>
    <col min="1540" max="1540" width="12.109375" customWidth="1"/>
    <col min="1541" max="1542" width="0" hidden="1" customWidth="1"/>
    <col min="1543" max="1543" width="10.6640625" customWidth="1"/>
    <col min="1544" max="1544" width="9.33203125" bestFit="1" customWidth="1"/>
    <col min="1545" max="1545" width="9.88671875" bestFit="1" customWidth="1"/>
    <col min="1546" max="1547" width="9.33203125" bestFit="1" customWidth="1"/>
    <col min="1549" max="1557" width="0" hidden="1" customWidth="1"/>
    <col min="1796" max="1796" width="12.109375" customWidth="1"/>
    <col min="1797" max="1798" width="0" hidden="1" customWidth="1"/>
    <col min="1799" max="1799" width="10.6640625" customWidth="1"/>
    <col min="1800" max="1800" width="9.33203125" bestFit="1" customWidth="1"/>
    <col min="1801" max="1801" width="9.88671875" bestFit="1" customWidth="1"/>
    <col min="1802" max="1803" width="9.33203125" bestFit="1" customWidth="1"/>
    <col min="1805" max="1813" width="0" hidden="1" customWidth="1"/>
    <col min="2052" max="2052" width="12.109375" customWidth="1"/>
    <col min="2053" max="2054" width="0" hidden="1" customWidth="1"/>
    <col min="2055" max="2055" width="10.6640625" customWidth="1"/>
    <col min="2056" max="2056" width="9.33203125" bestFit="1" customWidth="1"/>
    <col min="2057" max="2057" width="9.88671875" bestFit="1" customWidth="1"/>
    <col min="2058" max="2059" width="9.33203125" bestFit="1" customWidth="1"/>
    <col min="2061" max="2069" width="0" hidden="1" customWidth="1"/>
    <col min="2308" max="2308" width="12.109375" customWidth="1"/>
    <col min="2309" max="2310" width="0" hidden="1" customWidth="1"/>
    <col min="2311" max="2311" width="10.6640625" customWidth="1"/>
    <col min="2312" max="2312" width="9.33203125" bestFit="1" customWidth="1"/>
    <col min="2313" max="2313" width="9.88671875" bestFit="1" customWidth="1"/>
    <col min="2314" max="2315" width="9.33203125" bestFit="1" customWidth="1"/>
    <col min="2317" max="2325" width="0" hidden="1" customWidth="1"/>
    <col min="2564" max="2564" width="12.109375" customWidth="1"/>
    <col min="2565" max="2566" width="0" hidden="1" customWidth="1"/>
    <col min="2567" max="2567" width="10.6640625" customWidth="1"/>
    <col min="2568" max="2568" width="9.33203125" bestFit="1" customWidth="1"/>
    <col min="2569" max="2569" width="9.88671875" bestFit="1" customWidth="1"/>
    <col min="2570" max="2571" width="9.33203125" bestFit="1" customWidth="1"/>
    <col min="2573" max="2581" width="0" hidden="1" customWidth="1"/>
    <col min="2820" max="2820" width="12.109375" customWidth="1"/>
    <col min="2821" max="2822" width="0" hidden="1" customWidth="1"/>
    <col min="2823" max="2823" width="10.6640625" customWidth="1"/>
    <col min="2824" max="2824" width="9.33203125" bestFit="1" customWidth="1"/>
    <col min="2825" max="2825" width="9.88671875" bestFit="1" customWidth="1"/>
    <col min="2826" max="2827" width="9.33203125" bestFit="1" customWidth="1"/>
    <col min="2829" max="2837" width="0" hidden="1" customWidth="1"/>
    <col min="3076" max="3076" width="12.109375" customWidth="1"/>
    <col min="3077" max="3078" width="0" hidden="1" customWidth="1"/>
    <col min="3079" max="3079" width="10.6640625" customWidth="1"/>
    <col min="3080" max="3080" width="9.33203125" bestFit="1" customWidth="1"/>
    <col min="3081" max="3081" width="9.88671875" bestFit="1" customWidth="1"/>
    <col min="3082" max="3083" width="9.33203125" bestFit="1" customWidth="1"/>
    <col min="3085" max="3093" width="0" hidden="1" customWidth="1"/>
    <col min="3332" max="3332" width="12.109375" customWidth="1"/>
    <col min="3333" max="3334" width="0" hidden="1" customWidth="1"/>
    <col min="3335" max="3335" width="10.6640625" customWidth="1"/>
    <col min="3336" max="3336" width="9.33203125" bestFit="1" customWidth="1"/>
    <col min="3337" max="3337" width="9.88671875" bestFit="1" customWidth="1"/>
    <col min="3338" max="3339" width="9.33203125" bestFit="1" customWidth="1"/>
    <col min="3341" max="3349" width="0" hidden="1" customWidth="1"/>
    <col min="3588" max="3588" width="12.109375" customWidth="1"/>
    <col min="3589" max="3590" width="0" hidden="1" customWidth="1"/>
    <col min="3591" max="3591" width="10.6640625" customWidth="1"/>
    <col min="3592" max="3592" width="9.33203125" bestFit="1" customWidth="1"/>
    <col min="3593" max="3593" width="9.88671875" bestFit="1" customWidth="1"/>
    <col min="3594" max="3595" width="9.33203125" bestFit="1" customWidth="1"/>
    <col min="3597" max="3605" width="0" hidden="1" customWidth="1"/>
    <col min="3844" max="3844" width="12.109375" customWidth="1"/>
    <col min="3845" max="3846" width="0" hidden="1" customWidth="1"/>
    <col min="3847" max="3847" width="10.6640625" customWidth="1"/>
    <col min="3848" max="3848" width="9.33203125" bestFit="1" customWidth="1"/>
    <col min="3849" max="3849" width="9.88671875" bestFit="1" customWidth="1"/>
    <col min="3850" max="3851" width="9.33203125" bestFit="1" customWidth="1"/>
    <col min="3853" max="3861" width="0" hidden="1" customWidth="1"/>
    <col min="4100" max="4100" width="12.109375" customWidth="1"/>
    <col min="4101" max="4102" width="0" hidden="1" customWidth="1"/>
    <col min="4103" max="4103" width="10.6640625" customWidth="1"/>
    <col min="4104" max="4104" width="9.33203125" bestFit="1" customWidth="1"/>
    <col min="4105" max="4105" width="9.88671875" bestFit="1" customWidth="1"/>
    <col min="4106" max="4107" width="9.33203125" bestFit="1" customWidth="1"/>
    <col min="4109" max="4117" width="0" hidden="1" customWidth="1"/>
    <col min="4356" max="4356" width="12.109375" customWidth="1"/>
    <col min="4357" max="4358" width="0" hidden="1" customWidth="1"/>
    <col min="4359" max="4359" width="10.6640625" customWidth="1"/>
    <col min="4360" max="4360" width="9.33203125" bestFit="1" customWidth="1"/>
    <col min="4361" max="4361" width="9.88671875" bestFit="1" customWidth="1"/>
    <col min="4362" max="4363" width="9.33203125" bestFit="1" customWidth="1"/>
    <col min="4365" max="4373" width="0" hidden="1" customWidth="1"/>
    <col min="4612" max="4612" width="12.109375" customWidth="1"/>
    <col min="4613" max="4614" width="0" hidden="1" customWidth="1"/>
    <col min="4615" max="4615" width="10.6640625" customWidth="1"/>
    <col min="4616" max="4616" width="9.33203125" bestFit="1" customWidth="1"/>
    <col min="4617" max="4617" width="9.88671875" bestFit="1" customWidth="1"/>
    <col min="4618" max="4619" width="9.33203125" bestFit="1" customWidth="1"/>
    <col min="4621" max="4629" width="0" hidden="1" customWidth="1"/>
    <col min="4868" max="4868" width="12.109375" customWidth="1"/>
    <col min="4869" max="4870" width="0" hidden="1" customWidth="1"/>
    <col min="4871" max="4871" width="10.6640625" customWidth="1"/>
    <col min="4872" max="4872" width="9.33203125" bestFit="1" customWidth="1"/>
    <col min="4873" max="4873" width="9.88671875" bestFit="1" customWidth="1"/>
    <col min="4874" max="4875" width="9.33203125" bestFit="1" customWidth="1"/>
    <col min="4877" max="4885" width="0" hidden="1" customWidth="1"/>
    <col min="5124" max="5124" width="12.109375" customWidth="1"/>
    <col min="5125" max="5126" width="0" hidden="1" customWidth="1"/>
    <col min="5127" max="5127" width="10.6640625" customWidth="1"/>
    <col min="5128" max="5128" width="9.33203125" bestFit="1" customWidth="1"/>
    <col min="5129" max="5129" width="9.88671875" bestFit="1" customWidth="1"/>
    <col min="5130" max="5131" width="9.33203125" bestFit="1" customWidth="1"/>
    <col min="5133" max="5141" width="0" hidden="1" customWidth="1"/>
    <col min="5380" max="5380" width="12.109375" customWidth="1"/>
    <col min="5381" max="5382" width="0" hidden="1" customWidth="1"/>
    <col min="5383" max="5383" width="10.6640625" customWidth="1"/>
    <col min="5384" max="5384" width="9.33203125" bestFit="1" customWidth="1"/>
    <col min="5385" max="5385" width="9.88671875" bestFit="1" customWidth="1"/>
    <col min="5386" max="5387" width="9.33203125" bestFit="1" customWidth="1"/>
    <col min="5389" max="5397" width="0" hidden="1" customWidth="1"/>
    <col min="5636" max="5636" width="12.109375" customWidth="1"/>
    <col min="5637" max="5638" width="0" hidden="1" customWidth="1"/>
    <col min="5639" max="5639" width="10.6640625" customWidth="1"/>
    <col min="5640" max="5640" width="9.33203125" bestFit="1" customWidth="1"/>
    <col min="5641" max="5641" width="9.88671875" bestFit="1" customWidth="1"/>
    <col min="5642" max="5643" width="9.33203125" bestFit="1" customWidth="1"/>
    <col min="5645" max="5653" width="0" hidden="1" customWidth="1"/>
    <col min="5892" max="5892" width="12.109375" customWidth="1"/>
    <col min="5893" max="5894" width="0" hidden="1" customWidth="1"/>
    <col min="5895" max="5895" width="10.6640625" customWidth="1"/>
    <col min="5896" max="5896" width="9.33203125" bestFit="1" customWidth="1"/>
    <col min="5897" max="5897" width="9.88671875" bestFit="1" customWidth="1"/>
    <col min="5898" max="5899" width="9.33203125" bestFit="1" customWidth="1"/>
    <col min="5901" max="5909" width="0" hidden="1" customWidth="1"/>
    <col min="6148" max="6148" width="12.109375" customWidth="1"/>
    <col min="6149" max="6150" width="0" hidden="1" customWidth="1"/>
    <col min="6151" max="6151" width="10.6640625" customWidth="1"/>
    <col min="6152" max="6152" width="9.33203125" bestFit="1" customWidth="1"/>
    <col min="6153" max="6153" width="9.88671875" bestFit="1" customWidth="1"/>
    <col min="6154" max="6155" width="9.33203125" bestFit="1" customWidth="1"/>
    <col min="6157" max="6165" width="0" hidden="1" customWidth="1"/>
    <col min="6404" max="6404" width="12.109375" customWidth="1"/>
    <col min="6405" max="6406" width="0" hidden="1" customWidth="1"/>
    <col min="6407" max="6407" width="10.6640625" customWidth="1"/>
    <col min="6408" max="6408" width="9.33203125" bestFit="1" customWidth="1"/>
    <col min="6409" max="6409" width="9.88671875" bestFit="1" customWidth="1"/>
    <col min="6410" max="6411" width="9.33203125" bestFit="1" customWidth="1"/>
    <col min="6413" max="6421" width="0" hidden="1" customWidth="1"/>
    <col min="6660" max="6660" width="12.109375" customWidth="1"/>
    <col min="6661" max="6662" width="0" hidden="1" customWidth="1"/>
    <col min="6663" max="6663" width="10.6640625" customWidth="1"/>
    <col min="6664" max="6664" width="9.33203125" bestFit="1" customWidth="1"/>
    <col min="6665" max="6665" width="9.88671875" bestFit="1" customWidth="1"/>
    <col min="6666" max="6667" width="9.33203125" bestFit="1" customWidth="1"/>
    <col min="6669" max="6677" width="0" hidden="1" customWidth="1"/>
    <col min="6916" max="6916" width="12.109375" customWidth="1"/>
    <col min="6917" max="6918" width="0" hidden="1" customWidth="1"/>
    <col min="6919" max="6919" width="10.6640625" customWidth="1"/>
    <col min="6920" max="6920" width="9.33203125" bestFit="1" customWidth="1"/>
    <col min="6921" max="6921" width="9.88671875" bestFit="1" customWidth="1"/>
    <col min="6922" max="6923" width="9.33203125" bestFit="1" customWidth="1"/>
    <col min="6925" max="6933" width="0" hidden="1" customWidth="1"/>
    <col min="7172" max="7172" width="12.109375" customWidth="1"/>
    <col min="7173" max="7174" width="0" hidden="1" customWidth="1"/>
    <col min="7175" max="7175" width="10.6640625" customWidth="1"/>
    <col min="7176" max="7176" width="9.33203125" bestFit="1" customWidth="1"/>
    <col min="7177" max="7177" width="9.88671875" bestFit="1" customWidth="1"/>
    <col min="7178" max="7179" width="9.33203125" bestFit="1" customWidth="1"/>
    <col min="7181" max="7189" width="0" hidden="1" customWidth="1"/>
    <col min="7428" max="7428" width="12.109375" customWidth="1"/>
    <col min="7429" max="7430" width="0" hidden="1" customWidth="1"/>
    <col min="7431" max="7431" width="10.6640625" customWidth="1"/>
    <col min="7432" max="7432" width="9.33203125" bestFit="1" customWidth="1"/>
    <col min="7433" max="7433" width="9.88671875" bestFit="1" customWidth="1"/>
    <col min="7434" max="7435" width="9.33203125" bestFit="1" customWidth="1"/>
    <col min="7437" max="7445" width="0" hidden="1" customWidth="1"/>
    <col min="7684" max="7684" width="12.109375" customWidth="1"/>
    <col min="7685" max="7686" width="0" hidden="1" customWidth="1"/>
    <col min="7687" max="7687" width="10.6640625" customWidth="1"/>
    <col min="7688" max="7688" width="9.33203125" bestFit="1" customWidth="1"/>
    <col min="7689" max="7689" width="9.88671875" bestFit="1" customWidth="1"/>
    <col min="7690" max="7691" width="9.33203125" bestFit="1" customWidth="1"/>
    <col min="7693" max="7701" width="0" hidden="1" customWidth="1"/>
    <col min="7940" max="7940" width="12.109375" customWidth="1"/>
    <col min="7941" max="7942" width="0" hidden="1" customWidth="1"/>
    <col min="7943" max="7943" width="10.6640625" customWidth="1"/>
    <col min="7944" max="7944" width="9.33203125" bestFit="1" customWidth="1"/>
    <col min="7945" max="7945" width="9.88671875" bestFit="1" customWidth="1"/>
    <col min="7946" max="7947" width="9.33203125" bestFit="1" customWidth="1"/>
    <col min="7949" max="7957" width="0" hidden="1" customWidth="1"/>
    <col min="8196" max="8196" width="12.109375" customWidth="1"/>
    <col min="8197" max="8198" width="0" hidden="1" customWidth="1"/>
    <col min="8199" max="8199" width="10.6640625" customWidth="1"/>
    <col min="8200" max="8200" width="9.33203125" bestFit="1" customWidth="1"/>
    <col min="8201" max="8201" width="9.88671875" bestFit="1" customWidth="1"/>
    <col min="8202" max="8203" width="9.33203125" bestFit="1" customWidth="1"/>
    <col min="8205" max="8213" width="0" hidden="1" customWidth="1"/>
    <col min="8452" max="8452" width="12.109375" customWidth="1"/>
    <col min="8453" max="8454" width="0" hidden="1" customWidth="1"/>
    <col min="8455" max="8455" width="10.6640625" customWidth="1"/>
    <col min="8456" max="8456" width="9.33203125" bestFit="1" customWidth="1"/>
    <col min="8457" max="8457" width="9.88671875" bestFit="1" customWidth="1"/>
    <col min="8458" max="8459" width="9.33203125" bestFit="1" customWidth="1"/>
    <col min="8461" max="8469" width="0" hidden="1" customWidth="1"/>
    <col min="8708" max="8708" width="12.109375" customWidth="1"/>
    <col min="8709" max="8710" width="0" hidden="1" customWidth="1"/>
    <col min="8711" max="8711" width="10.6640625" customWidth="1"/>
    <col min="8712" max="8712" width="9.33203125" bestFit="1" customWidth="1"/>
    <col min="8713" max="8713" width="9.88671875" bestFit="1" customWidth="1"/>
    <col min="8714" max="8715" width="9.33203125" bestFit="1" customWidth="1"/>
    <col min="8717" max="8725" width="0" hidden="1" customWidth="1"/>
    <col min="8964" max="8964" width="12.109375" customWidth="1"/>
    <col min="8965" max="8966" width="0" hidden="1" customWidth="1"/>
    <col min="8967" max="8967" width="10.6640625" customWidth="1"/>
    <col min="8968" max="8968" width="9.33203125" bestFit="1" customWidth="1"/>
    <col min="8969" max="8969" width="9.88671875" bestFit="1" customWidth="1"/>
    <col min="8970" max="8971" width="9.33203125" bestFit="1" customWidth="1"/>
    <col min="8973" max="8981" width="0" hidden="1" customWidth="1"/>
    <col min="9220" max="9220" width="12.109375" customWidth="1"/>
    <col min="9221" max="9222" width="0" hidden="1" customWidth="1"/>
    <col min="9223" max="9223" width="10.6640625" customWidth="1"/>
    <col min="9224" max="9224" width="9.33203125" bestFit="1" customWidth="1"/>
    <col min="9225" max="9225" width="9.88671875" bestFit="1" customWidth="1"/>
    <col min="9226" max="9227" width="9.33203125" bestFit="1" customWidth="1"/>
    <col min="9229" max="9237" width="0" hidden="1" customWidth="1"/>
    <col min="9476" max="9476" width="12.109375" customWidth="1"/>
    <col min="9477" max="9478" width="0" hidden="1" customWidth="1"/>
    <col min="9479" max="9479" width="10.6640625" customWidth="1"/>
    <col min="9480" max="9480" width="9.33203125" bestFit="1" customWidth="1"/>
    <col min="9481" max="9481" width="9.88671875" bestFit="1" customWidth="1"/>
    <col min="9482" max="9483" width="9.33203125" bestFit="1" customWidth="1"/>
    <col min="9485" max="9493" width="0" hidden="1" customWidth="1"/>
    <col min="9732" max="9732" width="12.109375" customWidth="1"/>
    <col min="9733" max="9734" width="0" hidden="1" customWidth="1"/>
    <col min="9735" max="9735" width="10.6640625" customWidth="1"/>
    <col min="9736" max="9736" width="9.33203125" bestFit="1" customWidth="1"/>
    <col min="9737" max="9737" width="9.88671875" bestFit="1" customWidth="1"/>
    <col min="9738" max="9739" width="9.33203125" bestFit="1" customWidth="1"/>
    <col min="9741" max="9749" width="0" hidden="1" customWidth="1"/>
    <col min="9988" max="9988" width="12.109375" customWidth="1"/>
    <col min="9989" max="9990" width="0" hidden="1" customWidth="1"/>
    <col min="9991" max="9991" width="10.6640625" customWidth="1"/>
    <col min="9992" max="9992" width="9.33203125" bestFit="1" customWidth="1"/>
    <col min="9993" max="9993" width="9.88671875" bestFit="1" customWidth="1"/>
    <col min="9994" max="9995" width="9.33203125" bestFit="1" customWidth="1"/>
    <col min="9997" max="10005" width="0" hidden="1" customWidth="1"/>
    <col min="10244" max="10244" width="12.109375" customWidth="1"/>
    <col min="10245" max="10246" width="0" hidden="1" customWidth="1"/>
    <col min="10247" max="10247" width="10.6640625" customWidth="1"/>
    <col min="10248" max="10248" width="9.33203125" bestFit="1" customWidth="1"/>
    <col min="10249" max="10249" width="9.88671875" bestFit="1" customWidth="1"/>
    <col min="10250" max="10251" width="9.33203125" bestFit="1" customWidth="1"/>
    <col min="10253" max="10261" width="0" hidden="1" customWidth="1"/>
    <col min="10500" max="10500" width="12.109375" customWidth="1"/>
    <col min="10501" max="10502" width="0" hidden="1" customWidth="1"/>
    <col min="10503" max="10503" width="10.6640625" customWidth="1"/>
    <col min="10504" max="10504" width="9.33203125" bestFit="1" customWidth="1"/>
    <col min="10505" max="10505" width="9.88671875" bestFit="1" customWidth="1"/>
    <col min="10506" max="10507" width="9.33203125" bestFit="1" customWidth="1"/>
    <col min="10509" max="10517" width="0" hidden="1" customWidth="1"/>
    <col min="10756" max="10756" width="12.109375" customWidth="1"/>
    <col min="10757" max="10758" width="0" hidden="1" customWidth="1"/>
    <col min="10759" max="10759" width="10.6640625" customWidth="1"/>
    <col min="10760" max="10760" width="9.33203125" bestFit="1" customWidth="1"/>
    <col min="10761" max="10761" width="9.88671875" bestFit="1" customWidth="1"/>
    <col min="10762" max="10763" width="9.33203125" bestFit="1" customWidth="1"/>
    <col min="10765" max="10773" width="0" hidden="1" customWidth="1"/>
    <col min="11012" max="11012" width="12.109375" customWidth="1"/>
    <col min="11013" max="11014" width="0" hidden="1" customWidth="1"/>
    <col min="11015" max="11015" width="10.6640625" customWidth="1"/>
    <col min="11016" max="11016" width="9.33203125" bestFit="1" customWidth="1"/>
    <col min="11017" max="11017" width="9.88671875" bestFit="1" customWidth="1"/>
    <col min="11018" max="11019" width="9.33203125" bestFit="1" customWidth="1"/>
    <col min="11021" max="11029" width="0" hidden="1" customWidth="1"/>
    <col min="11268" max="11268" width="12.109375" customWidth="1"/>
    <col min="11269" max="11270" width="0" hidden="1" customWidth="1"/>
    <col min="11271" max="11271" width="10.6640625" customWidth="1"/>
    <col min="11272" max="11272" width="9.33203125" bestFit="1" customWidth="1"/>
    <col min="11273" max="11273" width="9.88671875" bestFit="1" customWidth="1"/>
    <col min="11274" max="11275" width="9.33203125" bestFit="1" customWidth="1"/>
    <col min="11277" max="11285" width="0" hidden="1" customWidth="1"/>
    <col min="11524" max="11524" width="12.109375" customWidth="1"/>
    <col min="11525" max="11526" width="0" hidden="1" customWidth="1"/>
    <col min="11527" max="11527" width="10.6640625" customWidth="1"/>
    <col min="11528" max="11528" width="9.33203125" bestFit="1" customWidth="1"/>
    <col min="11529" max="11529" width="9.88671875" bestFit="1" customWidth="1"/>
    <col min="11530" max="11531" width="9.33203125" bestFit="1" customWidth="1"/>
    <col min="11533" max="11541" width="0" hidden="1" customWidth="1"/>
    <col min="11780" max="11780" width="12.109375" customWidth="1"/>
    <col min="11781" max="11782" width="0" hidden="1" customWidth="1"/>
    <col min="11783" max="11783" width="10.6640625" customWidth="1"/>
    <col min="11784" max="11784" width="9.33203125" bestFit="1" customWidth="1"/>
    <col min="11785" max="11785" width="9.88671875" bestFit="1" customWidth="1"/>
    <col min="11786" max="11787" width="9.33203125" bestFit="1" customWidth="1"/>
    <col min="11789" max="11797" width="0" hidden="1" customWidth="1"/>
    <col min="12036" max="12036" width="12.109375" customWidth="1"/>
    <col min="12037" max="12038" width="0" hidden="1" customWidth="1"/>
    <col min="12039" max="12039" width="10.6640625" customWidth="1"/>
    <col min="12040" max="12040" width="9.33203125" bestFit="1" customWidth="1"/>
    <col min="12041" max="12041" width="9.88671875" bestFit="1" customWidth="1"/>
    <col min="12042" max="12043" width="9.33203125" bestFit="1" customWidth="1"/>
    <col min="12045" max="12053" width="0" hidden="1" customWidth="1"/>
    <col min="12292" max="12292" width="12.109375" customWidth="1"/>
    <col min="12293" max="12294" width="0" hidden="1" customWidth="1"/>
    <col min="12295" max="12295" width="10.6640625" customWidth="1"/>
    <col min="12296" max="12296" width="9.33203125" bestFit="1" customWidth="1"/>
    <col min="12297" max="12297" width="9.88671875" bestFit="1" customWidth="1"/>
    <col min="12298" max="12299" width="9.33203125" bestFit="1" customWidth="1"/>
    <col min="12301" max="12309" width="0" hidden="1" customWidth="1"/>
    <col min="12548" max="12548" width="12.109375" customWidth="1"/>
    <col min="12549" max="12550" width="0" hidden="1" customWidth="1"/>
    <col min="12551" max="12551" width="10.6640625" customWidth="1"/>
    <col min="12552" max="12552" width="9.33203125" bestFit="1" customWidth="1"/>
    <col min="12553" max="12553" width="9.88671875" bestFit="1" customWidth="1"/>
    <col min="12554" max="12555" width="9.33203125" bestFit="1" customWidth="1"/>
    <col min="12557" max="12565" width="0" hidden="1" customWidth="1"/>
    <col min="12804" max="12804" width="12.109375" customWidth="1"/>
    <col min="12805" max="12806" width="0" hidden="1" customWidth="1"/>
    <col min="12807" max="12807" width="10.6640625" customWidth="1"/>
    <col min="12808" max="12808" width="9.33203125" bestFit="1" customWidth="1"/>
    <col min="12809" max="12809" width="9.88671875" bestFit="1" customWidth="1"/>
    <col min="12810" max="12811" width="9.33203125" bestFit="1" customWidth="1"/>
    <col min="12813" max="12821" width="0" hidden="1" customWidth="1"/>
    <col min="13060" max="13060" width="12.109375" customWidth="1"/>
    <col min="13061" max="13062" width="0" hidden="1" customWidth="1"/>
    <col min="13063" max="13063" width="10.6640625" customWidth="1"/>
    <col min="13064" max="13064" width="9.33203125" bestFit="1" customWidth="1"/>
    <col min="13065" max="13065" width="9.88671875" bestFit="1" customWidth="1"/>
    <col min="13066" max="13067" width="9.33203125" bestFit="1" customWidth="1"/>
    <col min="13069" max="13077" width="0" hidden="1" customWidth="1"/>
    <col min="13316" max="13316" width="12.109375" customWidth="1"/>
    <col min="13317" max="13318" width="0" hidden="1" customWidth="1"/>
    <col min="13319" max="13319" width="10.6640625" customWidth="1"/>
    <col min="13320" max="13320" width="9.33203125" bestFit="1" customWidth="1"/>
    <col min="13321" max="13321" width="9.88671875" bestFit="1" customWidth="1"/>
    <col min="13322" max="13323" width="9.33203125" bestFit="1" customWidth="1"/>
    <col min="13325" max="13333" width="0" hidden="1" customWidth="1"/>
    <col min="13572" max="13572" width="12.109375" customWidth="1"/>
    <col min="13573" max="13574" width="0" hidden="1" customWidth="1"/>
    <col min="13575" max="13575" width="10.6640625" customWidth="1"/>
    <col min="13576" max="13576" width="9.33203125" bestFit="1" customWidth="1"/>
    <col min="13577" max="13577" width="9.88671875" bestFit="1" customWidth="1"/>
    <col min="13578" max="13579" width="9.33203125" bestFit="1" customWidth="1"/>
    <col min="13581" max="13589" width="0" hidden="1" customWidth="1"/>
    <col min="13828" max="13828" width="12.109375" customWidth="1"/>
    <col min="13829" max="13830" width="0" hidden="1" customWidth="1"/>
    <col min="13831" max="13831" width="10.6640625" customWidth="1"/>
    <col min="13832" max="13832" width="9.33203125" bestFit="1" customWidth="1"/>
    <col min="13833" max="13833" width="9.88671875" bestFit="1" customWidth="1"/>
    <col min="13834" max="13835" width="9.33203125" bestFit="1" customWidth="1"/>
    <col min="13837" max="13845" width="0" hidden="1" customWidth="1"/>
    <col min="14084" max="14084" width="12.109375" customWidth="1"/>
    <col min="14085" max="14086" width="0" hidden="1" customWidth="1"/>
    <col min="14087" max="14087" width="10.6640625" customWidth="1"/>
    <col min="14088" max="14088" width="9.33203125" bestFit="1" customWidth="1"/>
    <col min="14089" max="14089" width="9.88671875" bestFit="1" customWidth="1"/>
    <col min="14090" max="14091" width="9.33203125" bestFit="1" customWidth="1"/>
    <col min="14093" max="14101" width="0" hidden="1" customWidth="1"/>
    <col min="14340" max="14340" width="12.109375" customWidth="1"/>
    <col min="14341" max="14342" width="0" hidden="1" customWidth="1"/>
    <col min="14343" max="14343" width="10.6640625" customWidth="1"/>
    <col min="14344" max="14344" width="9.33203125" bestFit="1" customWidth="1"/>
    <col min="14345" max="14345" width="9.88671875" bestFit="1" customWidth="1"/>
    <col min="14346" max="14347" width="9.33203125" bestFit="1" customWidth="1"/>
    <col min="14349" max="14357" width="0" hidden="1" customWidth="1"/>
    <col min="14596" max="14596" width="12.109375" customWidth="1"/>
    <col min="14597" max="14598" width="0" hidden="1" customWidth="1"/>
    <col min="14599" max="14599" width="10.6640625" customWidth="1"/>
    <col min="14600" max="14600" width="9.33203125" bestFit="1" customWidth="1"/>
    <col min="14601" max="14601" width="9.88671875" bestFit="1" customWidth="1"/>
    <col min="14602" max="14603" width="9.33203125" bestFit="1" customWidth="1"/>
    <col min="14605" max="14613" width="0" hidden="1" customWidth="1"/>
    <col min="14852" max="14852" width="12.109375" customWidth="1"/>
    <col min="14853" max="14854" width="0" hidden="1" customWidth="1"/>
    <col min="14855" max="14855" width="10.6640625" customWidth="1"/>
    <col min="14856" max="14856" width="9.33203125" bestFit="1" customWidth="1"/>
    <col min="14857" max="14857" width="9.88671875" bestFit="1" customWidth="1"/>
    <col min="14858" max="14859" width="9.33203125" bestFit="1" customWidth="1"/>
    <col min="14861" max="14869" width="0" hidden="1" customWidth="1"/>
    <col min="15108" max="15108" width="12.109375" customWidth="1"/>
    <col min="15109" max="15110" width="0" hidden="1" customWidth="1"/>
    <col min="15111" max="15111" width="10.6640625" customWidth="1"/>
    <col min="15112" max="15112" width="9.33203125" bestFit="1" customWidth="1"/>
    <col min="15113" max="15113" width="9.88671875" bestFit="1" customWidth="1"/>
    <col min="15114" max="15115" width="9.33203125" bestFit="1" customWidth="1"/>
    <col min="15117" max="15125" width="0" hidden="1" customWidth="1"/>
    <col min="15364" max="15364" width="12.109375" customWidth="1"/>
    <col min="15365" max="15366" width="0" hidden="1" customWidth="1"/>
    <col min="15367" max="15367" width="10.6640625" customWidth="1"/>
    <col min="15368" max="15368" width="9.33203125" bestFit="1" customWidth="1"/>
    <col min="15369" max="15369" width="9.88671875" bestFit="1" customWidth="1"/>
    <col min="15370" max="15371" width="9.33203125" bestFit="1" customWidth="1"/>
    <col min="15373" max="15381" width="0" hidden="1" customWidth="1"/>
    <col min="15620" max="15620" width="12.109375" customWidth="1"/>
    <col min="15621" max="15622" width="0" hidden="1" customWidth="1"/>
    <col min="15623" max="15623" width="10.6640625" customWidth="1"/>
    <col min="15624" max="15624" width="9.33203125" bestFit="1" customWidth="1"/>
    <col min="15625" max="15625" width="9.88671875" bestFit="1" customWidth="1"/>
    <col min="15626" max="15627" width="9.33203125" bestFit="1" customWidth="1"/>
    <col min="15629" max="15637" width="0" hidden="1" customWidth="1"/>
    <col min="15876" max="15876" width="12.109375" customWidth="1"/>
    <col min="15877" max="15878" width="0" hidden="1" customWidth="1"/>
    <col min="15879" max="15879" width="10.6640625" customWidth="1"/>
    <col min="15880" max="15880" width="9.33203125" bestFit="1" customWidth="1"/>
    <col min="15881" max="15881" width="9.88671875" bestFit="1" customWidth="1"/>
    <col min="15882" max="15883" width="9.33203125" bestFit="1" customWidth="1"/>
    <col min="15885" max="15893" width="0" hidden="1" customWidth="1"/>
    <col min="16132" max="16132" width="12.109375" customWidth="1"/>
    <col min="16133" max="16134" width="0" hidden="1" customWidth="1"/>
    <col min="16135" max="16135" width="10.6640625" customWidth="1"/>
    <col min="16136" max="16136" width="9.33203125" bestFit="1" customWidth="1"/>
    <col min="16137" max="16137" width="9.88671875" bestFit="1" customWidth="1"/>
    <col min="16138" max="16139" width="9.33203125" bestFit="1" customWidth="1"/>
    <col min="16141" max="16149" width="0" hidden="1" customWidth="1"/>
  </cols>
  <sheetData>
    <row r="1" spans="1:23" ht="22.8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23" ht="18" thickBot="1" x14ac:dyDescent="0.35">
      <c r="A2" s="1" t="s">
        <v>37</v>
      </c>
      <c r="B2" s="1"/>
      <c r="C2" s="1"/>
      <c r="D2" s="1"/>
      <c r="E2" s="1"/>
      <c r="F2" s="1"/>
      <c r="G2" s="1"/>
      <c r="H2" s="1"/>
      <c r="I2" s="1"/>
    </row>
    <row r="3" spans="1:23" ht="18" thickBot="1" x14ac:dyDescent="0.35">
      <c r="A3" s="60" t="s">
        <v>1</v>
      </c>
      <c r="B3" s="61"/>
      <c r="C3" s="61"/>
      <c r="D3" s="62"/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</row>
    <row r="4" spans="1:23" x14ac:dyDescent="0.25">
      <c r="E4" s="3"/>
      <c r="F4" s="3"/>
      <c r="G4" s="3"/>
    </row>
    <row r="5" spans="1:23" ht="15" x14ac:dyDescent="0.25">
      <c r="A5" s="50" t="s">
        <v>2</v>
      </c>
      <c r="B5" s="51"/>
      <c r="C5" s="51"/>
      <c r="D5" s="52"/>
      <c r="E5" s="4">
        <v>29700</v>
      </c>
      <c r="F5" s="4">
        <v>25000</v>
      </c>
      <c r="G5" s="4">
        <v>23500</v>
      </c>
      <c r="H5" s="4">
        <v>27810</v>
      </c>
      <c r="I5" s="4">
        <v>27000</v>
      </c>
      <c r="J5" s="4">
        <v>27500</v>
      </c>
      <c r="K5" s="4">
        <v>28000</v>
      </c>
    </row>
    <row r="6" spans="1:23" ht="15" x14ac:dyDescent="0.25">
      <c r="A6" s="50" t="s">
        <v>3</v>
      </c>
      <c r="B6" s="51"/>
      <c r="C6" s="51"/>
      <c r="D6" s="52"/>
      <c r="E6" s="4"/>
      <c r="F6" s="4">
        <v>6500</v>
      </c>
      <c r="G6" s="4">
        <v>5800</v>
      </c>
      <c r="H6" s="4">
        <v>4610</v>
      </c>
      <c r="I6" s="4">
        <v>5000</v>
      </c>
      <c r="J6" s="4">
        <v>5500</v>
      </c>
      <c r="K6" s="4">
        <v>6500</v>
      </c>
    </row>
    <row r="7" spans="1:23" ht="15.6" thickBot="1" x14ac:dyDescent="0.3">
      <c r="A7" s="50" t="s">
        <v>38</v>
      </c>
      <c r="B7" s="51"/>
      <c r="C7" s="51"/>
      <c r="D7" s="52"/>
      <c r="E7" s="4"/>
      <c r="F7" s="4"/>
      <c r="G7" s="4"/>
      <c r="H7" s="4">
        <v>50</v>
      </c>
      <c r="I7" s="4">
        <v>50</v>
      </c>
      <c r="J7" s="4">
        <v>50</v>
      </c>
      <c r="K7" s="4">
        <v>50</v>
      </c>
      <c r="L7" s="31"/>
      <c r="O7">
        <v>22</v>
      </c>
      <c r="P7">
        <v>2.5000000000000001E-2</v>
      </c>
      <c r="Q7">
        <f>P7/$P$11</f>
        <v>2.7433035959223537E-4</v>
      </c>
      <c r="R7">
        <f>Q7*$M$14</f>
        <v>3.8995720537078088E-2</v>
      </c>
    </row>
    <row r="8" spans="1:23" ht="16.2" thickBot="1" x14ac:dyDescent="0.35">
      <c r="A8" s="56" t="s">
        <v>5</v>
      </c>
      <c r="B8" s="57"/>
      <c r="C8" s="57"/>
      <c r="D8" s="58"/>
      <c r="E8" s="7">
        <f t="shared" ref="E8:K8" si="0">SUM(E5:E7)</f>
        <v>29700</v>
      </c>
      <c r="F8" s="7">
        <f t="shared" si="0"/>
        <v>31500</v>
      </c>
      <c r="G8" s="8">
        <f t="shared" si="0"/>
        <v>29300</v>
      </c>
      <c r="H8" s="8">
        <f t="shared" si="0"/>
        <v>32470</v>
      </c>
      <c r="I8" s="8">
        <f t="shared" si="0"/>
        <v>32050</v>
      </c>
      <c r="J8" s="8">
        <f t="shared" si="0"/>
        <v>33050</v>
      </c>
      <c r="K8" s="8">
        <f t="shared" si="0"/>
        <v>34550</v>
      </c>
      <c r="O8">
        <v>19</v>
      </c>
      <c r="P8">
        <v>16.161999999999999</v>
      </c>
      <c r="Q8">
        <f>P8/$P$11</f>
        <v>0.17734909086918829</v>
      </c>
      <c r="R8">
        <f>Q8*$M$14</f>
        <v>25.209953412810236</v>
      </c>
    </row>
    <row r="9" spans="1:23" ht="15.6" x14ac:dyDescent="0.3">
      <c r="A9" s="5"/>
      <c r="B9" s="6"/>
      <c r="C9" s="6"/>
      <c r="D9" s="6"/>
      <c r="E9" s="9"/>
      <c r="F9" s="9"/>
      <c r="G9" s="9"/>
      <c r="H9" s="9"/>
      <c r="I9" s="9"/>
      <c r="J9" s="9"/>
      <c r="K9" s="9"/>
      <c r="O9">
        <v>20</v>
      </c>
      <c r="P9">
        <v>44.875</v>
      </c>
      <c r="Q9">
        <f>P9/$P$11</f>
        <v>0.49242299546806245</v>
      </c>
      <c r="R9">
        <f>Q9*$M$14</f>
        <v>69.997318364055161</v>
      </c>
    </row>
    <row r="10" spans="1:23" ht="15.6" x14ac:dyDescent="0.3">
      <c r="A10" s="5"/>
      <c r="B10" s="6"/>
      <c r="C10" s="6"/>
      <c r="D10" s="6"/>
      <c r="E10" s="10"/>
      <c r="F10" s="10"/>
      <c r="G10" s="9"/>
      <c r="H10" s="9"/>
      <c r="I10" s="9"/>
      <c r="J10" s="9"/>
      <c r="K10" s="9"/>
      <c r="O10">
        <v>21</v>
      </c>
      <c r="P10">
        <v>30.068999999999999</v>
      </c>
      <c r="Q10">
        <f>P10/$P$11</f>
        <v>0.32995358330315699</v>
      </c>
      <c r="R10">
        <f>Q10*$M$14</f>
        <v>46.902492833176034</v>
      </c>
    </row>
    <row r="11" spans="1:23" ht="15" x14ac:dyDescent="0.25">
      <c r="A11" s="50" t="s">
        <v>6</v>
      </c>
      <c r="B11" s="51"/>
      <c r="C11" s="51"/>
      <c r="D11" s="52"/>
      <c r="E11" s="4">
        <v>20300</v>
      </c>
      <c r="F11" s="4">
        <v>24500</v>
      </c>
      <c r="G11" s="11">
        <v>22300</v>
      </c>
      <c r="H11" s="11">
        <v>26853</v>
      </c>
      <c r="I11" s="11">
        <v>23000</v>
      </c>
      <c r="J11" s="11">
        <v>24000</v>
      </c>
      <c r="K11" s="11">
        <v>24600</v>
      </c>
      <c r="P11">
        <f>SUM(P7:P10)</f>
        <v>91.131</v>
      </c>
      <c r="R11">
        <f>SUM(R7:R10)</f>
        <v>142.14876033057851</v>
      </c>
    </row>
    <row r="12" spans="1:23" ht="15" x14ac:dyDescent="0.25">
      <c r="A12" s="39" t="s">
        <v>7</v>
      </c>
      <c r="B12" s="40"/>
      <c r="C12" s="40"/>
      <c r="D12" s="41"/>
      <c r="E12" s="4">
        <v>0</v>
      </c>
      <c r="F12" s="4">
        <v>0</v>
      </c>
      <c r="G12" s="4">
        <v>0</v>
      </c>
      <c r="H12" s="11">
        <v>13000</v>
      </c>
      <c r="I12" s="11">
        <v>6000</v>
      </c>
      <c r="J12" s="11">
        <v>6000</v>
      </c>
      <c r="K12" s="11">
        <v>6000</v>
      </c>
      <c r="L12" s="12">
        <v>6000</v>
      </c>
      <c r="R12">
        <v>142.95099999999999</v>
      </c>
      <c r="W12" s="13">
        <f>SUM(E12:L12)</f>
        <v>37000</v>
      </c>
    </row>
    <row r="13" spans="1:23" ht="15" x14ac:dyDescent="0.25">
      <c r="A13" s="6"/>
      <c r="B13" s="6"/>
      <c r="C13" s="6"/>
      <c r="D13" s="6"/>
      <c r="E13" s="14"/>
      <c r="F13" s="14"/>
      <c r="G13" s="9"/>
      <c r="H13" s="9"/>
      <c r="I13" s="9"/>
      <c r="J13" s="9"/>
      <c r="K13" s="9"/>
      <c r="R13">
        <f>R12-R11</f>
        <v>0.80223966942148195</v>
      </c>
      <c r="W13" s="13"/>
    </row>
    <row r="14" spans="1:23" ht="15.6" x14ac:dyDescent="0.3">
      <c r="A14" s="53" t="s">
        <v>8</v>
      </c>
      <c r="B14" s="54"/>
      <c r="C14" s="54"/>
      <c r="D14" s="55"/>
      <c r="E14" s="10"/>
      <c r="F14" s="10"/>
      <c r="G14" s="9"/>
      <c r="H14" s="9"/>
      <c r="I14" s="9"/>
      <c r="J14" s="9"/>
      <c r="K14" s="9"/>
      <c r="M14">
        <f>172/1.21</f>
        <v>142.14876033057851</v>
      </c>
      <c r="W14" s="13"/>
    </row>
    <row r="15" spans="1:23" ht="15.75" customHeight="1" x14ac:dyDescent="0.25">
      <c r="A15" s="39" t="s">
        <v>9</v>
      </c>
      <c r="B15" s="40"/>
      <c r="C15" s="40"/>
      <c r="D15" s="41"/>
      <c r="E15" s="15"/>
      <c r="F15" s="15">
        <v>41774.5</v>
      </c>
      <c r="G15" s="15">
        <v>94362.7</v>
      </c>
      <c r="H15" s="15"/>
      <c r="I15" s="15"/>
      <c r="J15" s="15"/>
      <c r="K15" s="15"/>
      <c r="O15" s="13">
        <f>E15+F15+G15+H15</f>
        <v>136137.20000000001</v>
      </c>
      <c r="W15" s="13">
        <f>SUM(E15:K15)</f>
        <v>136137.20000000001</v>
      </c>
    </row>
    <row r="16" spans="1:23" ht="15" x14ac:dyDescent="0.25">
      <c r="A16" s="39" t="s">
        <v>10</v>
      </c>
      <c r="B16" s="40"/>
      <c r="C16" s="40"/>
      <c r="D16" s="41"/>
      <c r="E16" s="15"/>
      <c r="F16" s="15"/>
      <c r="G16" s="15">
        <v>12000</v>
      </c>
      <c r="H16" s="15">
        <v>6000</v>
      </c>
      <c r="I16" s="15"/>
      <c r="J16" s="15"/>
      <c r="K16" s="15"/>
      <c r="U16">
        <v>25380.5</v>
      </c>
      <c r="W16" s="13">
        <f t="shared" ref="W16:W29" si="1">SUM(E16:K16)</f>
        <v>18000</v>
      </c>
    </row>
    <row r="17" spans="1:23" ht="15" x14ac:dyDescent="0.25">
      <c r="A17" s="39" t="s">
        <v>11</v>
      </c>
      <c r="B17" s="40"/>
      <c r="C17" s="40"/>
      <c r="D17" s="41"/>
      <c r="E17" s="15"/>
      <c r="F17" s="15"/>
      <c r="G17" s="15"/>
      <c r="H17" s="15">
        <v>3621</v>
      </c>
      <c r="I17" s="15"/>
      <c r="J17" s="15"/>
      <c r="K17" s="15"/>
      <c r="U17">
        <v>105.76</v>
      </c>
      <c r="W17" s="13">
        <f t="shared" si="1"/>
        <v>3621</v>
      </c>
    </row>
    <row r="18" spans="1:23" ht="15" x14ac:dyDescent="0.25">
      <c r="A18" s="39" t="s">
        <v>12</v>
      </c>
      <c r="B18" s="40"/>
      <c r="C18" s="40"/>
      <c r="D18" s="41"/>
      <c r="E18" s="15"/>
      <c r="F18" s="15"/>
      <c r="G18" s="15"/>
      <c r="H18" s="15">
        <v>750</v>
      </c>
      <c r="I18" s="15"/>
      <c r="J18" s="15"/>
      <c r="K18" s="15"/>
      <c r="U18">
        <v>113.18899999999999</v>
      </c>
      <c r="W18" s="13">
        <f t="shared" si="1"/>
        <v>750</v>
      </c>
    </row>
    <row r="19" spans="1:23" ht="15" x14ac:dyDescent="0.25">
      <c r="A19" s="39" t="s">
        <v>13</v>
      </c>
      <c r="B19" s="40"/>
      <c r="C19" s="40"/>
      <c r="D19" s="41"/>
      <c r="E19" s="15"/>
      <c r="F19" s="15"/>
      <c r="G19" s="15"/>
      <c r="H19" s="15"/>
      <c r="I19" s="15">
        <v>1000</v>
      </c>
      <c r="J19" s="15">
        <v>3000</v>
      </c>
      <c r="K19" s="15"/>
      <c r="U19">
        <v>0.1</v>
      </c>
      <c r="W19" s="13">
        <f t="shared" si="1"/>
        <v>4000</v>
      </c>
    </row>
    <row r="20" spans="1:23" ht="15" x14ac:dyDescent="0.25">
      <c r="A20" s="39" t="s">
        <v>14</v>
      </c>
      <c r="B20" s="40"/>
      <c r="C20" s="40"/>
      <c r="D20" s="41"/>
      <c r="E20" s="15"/>
      <c r="F20" s="15"/>
      <c r="G20" s="15"/>
      <c r="H20" s="15"/>
      <c r="I20" s="15">
        <v>1500</v>
      </c>
      <c r="J20" s="15"/>
      <c r="K20" s="15"/>
      <c r="W20" s="13">
        <f t="shared" si="1"/>
        <v>1500</v>
      </c>
    </row>
    <row r="21" spans="1:23" ht="15" x14ac:dyDescent="0.25">
      <c r="A21" s="28" t="s">
        <v>15</v>
      </c>
      <c r="B21" s="29"/>
      <c r="C21" s="29"/>
      <c r="D21" s="30"/>
      <c r="E21" s="15"/>
      <c r="F21" s="15"/>
      <c r="G21" s="15"/>
      <c r="H21" s="15"/>
      <c r="I21" s="15">
        <v>5000</v>
      </c>
      <c r="J21" s="15"/>
      <c r="K21" s="15"/>
      <c r="W21" s="13"/>
    </row>
    <row r="22" spans="1:23" ht="15" x14ac:dyDescent="0.25">
      <c r="A22" s="39" t="s">
        <v>16</v>
      </c>
      <c r="B22" s="40"/>
      <c r="C22" s="40"/>
      <c r="D22" s="41"/>
      <c r="E22" s="15"/>
      <c r="F22" s="15"/>
      <c r="G22" s="15"/>
      <c r="H22" s="15"/>
      <c r="I22" s="15"/>
      <c r="J22" s="15"/>
      <c r="K22" s="15">
        <v>3900</v>
      </c>
      <c r="W22" s="13">
        <f t="shared" si="1"/>
        <v>3900</v>
      </c>
    </row>
    <row r="23" spans="1:23" ht="15" x14ac:dyDescent="0.25">
      <c r="A23" s="28" t="s">
        <v>17</v>
      </c>
      <c r="B23" s="29"/>
      <c r="C23" s="29"/>
      <c r="D23" s="30"/>
      <c r="E23" s="15"/>
      <c r="F23" s="15"/>
      <c r="G23" s="15"/>
      <c r="H23" s="15"/>
      <c r="I23" s="15"/>
      <c r="J23" s="15">
        <v>2300</v>
      </c>
      <c r="K23" s="15"/>
      <c r="W23" s="13">
        <f t="shared" si="1"/>
        <v>2300</v>
      </c>
    </row>
    <row r="24" spans="1:23" ht="15" x14ac:dyDescent="0.25">
      <c r="A24" s="28" t="s">
        <v>36</v>
      </c>
      <c r="B24" s="29"/>
      <c r="C24" s="29"/>
      <c r="D24" s="30"/>
      <c r="E24" s="15"/>
      <c r="F24" s="15"/>
      <c r="G24" s="15"/>
      <c r="H24" s="15"/>
      <c r="I24" s="15">
        <v>1200</v>
      </c>
      <c r="J24" s="15"/>
      <c r="K24" s="15"/>
      <c r="W24" s="13"/>
    </row>
    <row r="25" spans="1:23" ht="15" x14ac:dyDescent="0.25">
      <c r="A25" s="28" t="s">
        <v>34</v>
      </c>
      <c r="B25" s="29"/>
      <c r="C25" s="29"/>
      <c r="D25" s="30"/>
      <c r="E25" s="15"/>
      <c r="F25" s="15"/>
      <c r="G25" s="15"/>
      <c r="H25" s="15"/>
      <c r="I25" s="15"/>
      <c r="J25" s="15"/>
      <c r="K25" s="15"/>
      <c r="W25" s="13"/>
    </row>
    <row r="26" spans="1:23" ht="15" x14ac:dyDescent="0.25">
      <c r="A26" s="28" t="s">
        <v>35</v>
      </c>
      <c r="B26" s="29"/>
      <c r="C26" s="29"/>
      <c r="D26" s="30"/>
      <c r="E26" s="15"/>
      <c r="F26" s="15"/>
      <c r="G26" s="15"/>
      <c r="H26" s="15"/>
      <c r="I26" s="15"/>
      <c r="J26" s="15">
        <v>2000</v>
      </c>
      <c r="K26" s="15"/>
      <c r="W26" s="13"/>
    </row>
    <row r="27" spans="1:23" ht="15" x14ac:dyDescent="0.25">
      <c r="A27" s="28" t="s">
        <v>19</v>
      </c>
      <c r="B27" s="29"/>
      <c r="C27" s="29"/>
      <c r="D27" s="30"/>
      <c r="E27" s="15"/>
      <c r="F27" s="15"/>
      <c r="G27" s="15">
        <v>5000</v>
      </c>
      <c r="H27" s="15">
        <v>4000</v>
      </c>
      <c r="I27" s="15">
        <v>3000</v>
      </c>
      <c r="J27" s="15"/>
      <c r="K27" s="15"/>
      <c r="W27" s="13">
        <f t="shared" si="1"/>
        <v>12000</v>
      </c>
    </row>
    <row r="28" spans="1:23" ht="15" x14ac:dyDescent="0.25">
      <c r="A28" s="39" t="s">
        <v>20</v>
      </c>
      <c r="B28" s="40"/>
      <c r="C28" s="40"/>
      <c r="D28" s="41"/>
      <c r="E28" s="15"/>
      <c r="F28" s="15">
        <v>6700</v>
      </c>
      <c r="G28" s="15">
        <v>4850</v>
      </c>
      <c r="H28" s="15">
        <v>4400</v>
      </c>
      <c r="I28" s="15">
        <v>1500</v>
      </c>
      <c r="J28" s="15">
        <v>2000</v>
      </c>
      <c r="K28" s="15">
        <v>2870</v>
      </c>
      <c r="U28">
        <v>857.94799999999998</v>
      </c>
      <c r="W28" s="13">
        <f t="shared" si="1"/>
        <v>22320</v>
      </c>
    </row>
    <row r="29" spans="1:23" ht="15.6" thickBot="1" x14ac:dyDescent="0.3">
      <c r="A29" s="68" t="s">
        <v>21</v>
      </c>
      <c r="B29" s="69"/>
      <c r="C29" s="69"/>
      <c r="D29" s="70"/>
      <c r="E29" s="34">
        <v>300</v>
      </c>
      <c r="F29" s="34">
        <v>250</v>
      </c>
      <c r="G29" s="34">
        <v>300</v>
      </c>
      <c r="H29" s="34">
        <v>300</v>
      </c>
      <c r="I29" s="34">
        <v>300</v>
      </c>
      <c r="J29" s="34">
        <v>300</v>
      </c>
      <c r="K29" s="34">
        <v>300</v>
      </c>
      <c r="U29">
        <v>24.46</v>
      </c>
      <c r="W29" s="13">
        <f t="shared" si="1"/>
        <v>2050</v>
      </c>
    </row>
    <row r="30" spans="1:23" ht="16.2" thickBot="1" x14ac:dyDescent="0.35">
      <c r="A30" s="43" t="s">
        <v>22</v>
      </c>
      <c r="B30" s="44"/>
      <c r="C30" s="44"/>
      <c r="D30" s="45"/>
      <c r="E30" s="35">
        <f t="shared" ref="E30:K30" si="2">SUM(E11:E29)</f>
        <v>20600</v>
      </c>
      <c r="F30" s="35">
        <f t="shared" si="2"/>
        <v>73224.5</v>
      </c>
      <c r="G30" s="35">
        <f t="shared" si="2"/>
        <v>138812.70000000001</v>
      </c>
      <c r="H30" s="36">
        <f t="shared" si="2"/>
        <v>58924</v>
      </c>
      <c r="I30" s="36">
        <f t="shared" si="2"/>
        <v>42500</v>
      </c>
      <c r="J30" s="36">
        <f t="shared" si="2"/>
        <v>39600</v>
      </c>
      <c r="K30" s="37">
        <f t="shared" si="2"/>
        <v>37670</v>
      </c>
      <c r="U30" s="21">
        <f>SUM(U16:U29)</f>
        <v>26481.956999999995</v>
      </c>
      <c r="W30" s="13"/>
    </row>
    <row r="31" spans="1:23" ht="15.6" thickBot="1" x14ac:dyDescent="0.3">
      <c r="A31" s="66" t="s">
        <v>23</v>
      </c>
      <c r="B31" s="67"/>
      <c r="C31" s="67"/>
      <c r="D31" s="67"/>
      <c r="E31" s="32">
        <f t="shared" ref="E31:K31" si="3">E8-E30</f>
        <v>9100</v>
      </c>
      <c r="F31" s="32">
        <f t="shared" si="3"/>
        <v>-41724.5</v>
      </c>
      <c r="G31" s="32">
        <f t="shared" si="3"/>
        <v>-109512.70000000001</v>
      </c>
      <c r="H31" s="32">
        <f t="shared" si="3"/>
        <v>-26454</v>
      </c>
      <c r="I31" s="33">
        <f t="shared" si="3"/>
        <v>-10450</v>
      </c>
      <c r="J31" s="32">
        <f t="shared" si="3"/>
        <v>-6550</v>
      </c>
      <c r="K31" s="33">
        <f t="shared" si="3"/>
        <v>-3120</v>
      </c>
      <c r="W31" s="13"/>
    </row>
    <row r="32" spans="1:23" ht="15" x14ac:dyDescent="0.25">
      <c r="E32" s="10"/>
      <c r="F32" s="10"/>
      <c r="G32" s="9"/>
      <c r="H32" s="9"/>
      <c r="I32" s="9"/>
      <c r="J32" s="9"/>
      <c r="K32" s="9"/>
      <c r="W32" s="13"/>
    </row>
    <row r="33" spans="1:23" ht="15.6" x14ac:dyDescent="0.3">
      <c r="A33" s="47" t="s">
        <v>24</v>
      </c>
      <c r="B33" s="48"/>
      <c r="C33" s="48"/>
      <c r="D33" s="49"/>
      <c r="E33" s="22">
        <f t="shared" ref="E33:K33" si="4">SUM(E34:E37)</f>
        <v>24400</v>
      </c>
      <c r="F33" s="22">
        <f t="shared" si="4"/>
        <v>37344.807499999995</v>
      </c>
      <c r="G33" s="22">
        <f t="shared" si="4"/>
        <v>118207.31450000001</v>
      </c>
      <c r="H33" s="22">
        <f t="shared" si="4"/>
        <v>4450</v>
      </c>
      <c r="I33" s="22">
        <f t="shared" si="4"/>
        <v>10450</v>
      </c>
      <c r="J33" s="22">
        <f t="shared" si="4"/>
        <v>6550</v>
      </c>
      <c r="K33" s="22">
        <f t="shared" si="4"/>
        <v>3120</v>
      </c>
      <c r="W33" s="13">
        <f>SUM(E33:K33)</f>
        <v>204522.122</v>
      </c>
    </row>
    <row r="34" spans="1:23" ht="15" x14ac:dyDescent="0.25">
      <c r="A34" s="39" t="s">
        <v>25</v>
      </c>
      <c r="B34" s="40"/>
      <c r="C34" s="40"/>
      <c r="D34" s="41"/>
      <c r="E34" s="4"/>
      <c r="F34" s="4"/>
      <c r="G34" s="4">
        <f>(G16+G17+G27)*0.8+2500+400</f>
        <v>16500</v>
      </c>
      <c r="H34" s="4"/>
      <c r="I34" s="4">
        <f>(I19+I20+I21+I24+I27)*0.8</f>
        <v>9360</v>
      </c>
      <c r="J34" s="4">
        <f>(J19+J23+J26)*0.8</f>
        <v>5840</v>
      </c>
      <c r="K34" s="4">
        <f>K22*0.8</f>
        <v>3120</v>
      </c>
      <c r="W34" s="13">
        <f>SUM(E34:K34)</f>
        <v>34820</v>
      </c>
    </row>
    <row r="35" spans="1:23" ht="15" x14ac:dyDescent="0.25">
      <c r="A35" s="39" t="s">
        <v>26</v>
      </c>
      <c r="B35" s="40"/>
      <c r="C35" s="40"/>
      <c r="D35" s="41"/>
      <c r="E35" s="24">
        <v>8238</v>
      </c>
      <c r="F35" s="24">
        <v>5818</v>
      </c>
      <c r="G35" s="25">
        <v>13787</v>
      </c>
      <c r="H35" s="4">
        <v>4450</v>
      </c>
      <c r="I35" s="4">
        <v>1090</v>
      </c>
      <c r="J35" s="4">
        <v>710</v>
      </c>
      <c r="K35" s="38">
        <v>0</v>
      </c>
      <c r="O35" s="13">
        <v>50597</v>
      </c>
      <c r="W35" s="26">
        <f>SUM(G35:K35)</f>
        <v>20037</v>
      </c>
    </row>
    <row r="36" spans="1:23" ht="15" x14ac:dyDescent="0.25">
      <c r="A36" s="39" t="s">
        <v>27</v>
      </c>
      <c r="B36" s="40"/>
      <c r="C36" s="40"/>
      <c r="D36" s="41"/>
      <c r="E36" s="4">
        <v>0</v>
      </c>
      <c r="F36" s="4">
        <v>5000</v>
      </c>
      <c r="G36" s="4">
        <v>25000</v>
      </c>
      <c r="H36" s="23"/>
      <c r="I36" s="23"/>
      <c r="J36" s="23"/>
      <c r="K36" s="23"/>
      <c r="O36" s="13">
        <f>SUM(E36:J36)</f>
        <v>30000</v>
      </c>
      <c r="W36" s="13">
        <f>SUM(E36:K36)</f>
        <v>30000</v>
      </c>
    </row>
    <row r="37" spans="1:23" ht="15" x14ac:dyDescent="0.25">
      <c r="A37" s="39" t="s">
        <v>28</v>
      </c>
      <c r="B37" s="40"/>
      <c r="C37" s="40"/>
      <c r="D37" s="41"/>
      <c r="E37" s="4">
        <v>16162</v>
      </c>
      <c r="F37" s="4">
        <f>F15*0.635</f>
        <v>26526.807499999999</v>
      </c>
      <c r="G37" s="4">
        <f>G15*0.635+3000</f>
        <v>62920.3145</v>
      </c>
      <c r="H37" s="4"/>
      <c r="I37" s="23"/>
      <c r="J37" s="23"/>
      <c r="K37" s="23"/>
      <c r="O37" s="13">
        <f>SUM(E37:H37)</f>
        <v>105609.122</v>
      </c>
      <c r="W37" s="13">
        <f>SUM(F37:K37)</f>
        <v>89447.122000000003</v>
      </c>
    </row>
    <row r="38" spans="1:23" ht="15" x14ac:dyDescent="0.25">
      <c r="A38" s="27"/>
      <c r="B38" s="27"/>
      <c r="C38" s="27"/>
      <c r="D38" s="27"/>
      <c r="E38" s="14"/>
      <c r="F38" s="14"/>
      <c r="G38" s="14"/>
      <c r="H38" s="14"/>
      <c r="I38" s="9"/>
      <c r="J38" s="9"/>
      <c r="K38" s="9"/>
    </row>
    <row r="39" spans="1:23" ht="15.6" x14ac:dyDescent="0.3">
      <c r="A39" s="42" t="s">
        <v>29</v>
      </c>
      <c r="B39" s="42"/>
      <c r="C39" s="42"/>
      <c r="D39" s="42"/>
      <c r="E39" s="22">
        <f t="shared" ref="E39:K39" si="5">E33+E31</f>
        <v>33500</v>
      </c>
      <c r="F39" s="22">
        <f t="shared" si="5"/>
        <v>-4379.6925000000047</v>
      </c>
      <c r="G39" s="22">
        <f t="shared" si="5"/>
        <v>8694.614499999996</v>
      </c>
      <c r="H39" s="22">
        <f t="shared" si="5"/>
        <v>-22004</v>
      </c>
      <c r="I39" s="22">
        <f t="shared" si="5"/>
        <v>0</v>
      </c>
      <c r="J39" s="22">
        <f t="shared" si="5"/>
        <v>0</v>
      </c>
      <c r="K39" s="22">
        <f t="shared" si="5"/>
        <v>0</v>
      </c>
      <c r="V39" s="13">
        <f>H35-H39</f>
        <v>26454</v>
      </c>
    </row>
    <row r="40" spans="1:23" ht="15" x14ac:dyDescent="0.25">
      <c r="A40" s="27"/>
      <c r="B40" s="27"/>
      <c r="C40" s="27"/>
      <c r="D40" s="27"/>
      <c r="E40" s="14"/>
      <c r="F40" s="14"/>
      <c r="G40" s="14"/>
      <c r="H40" s="14"/>
      <c r="I40" s="9"/>
    </row>
    <row r="41" spans="1:23" ht="15" x14ac:dyDescent="0.25">
      <c r="A41" s="27" t="s">
        <v>39</v>
      </c>
      <c r="B41" s="27"/>
      <c r="C41" s="27"/>
      <c r="D41" s="27"/>
      <c r="E41" s="14"/>
      <c r="F41" s="14"/>
      <c r="G41" s="14"/>
      <c r="H41" s="14"/>
      <c r="I41" s="9"/>
    </row>
    <row r="43" spans="1:23" ht="15" x14ac:dyDescent="0.25">
      <c r="A43" s="9" t="s">
        <v>31</v>
      </c>
      <c r="B43" s="9"/>
    </row>
    <row r="44" spans="1:23" ht="15" x14ac:dyDescent="0.25">
      <c r="A44" s="9"/>
      <c r="B44" s="9"/>
    </row>
    <row r="45" spans="1:23" ht="15" x14ac:dyDescent="0.25">
      <c r="A45" s="9"/>
      <c r="B45" s="9"/>
    </row>
    <row r="46" spans="1:23" ht="15" x14ac:dyDescent="0.25">
      <c r="A46" s="9" t="s">
        <v>32</v>
      </c>
      <c r="B46" s="9"/>
    </row>
  </sheetData>
  <mergeCells count="26">
    <mergeCell ref="A8:D8"/>
    <mergeCell ref="A1:I1"/>
    <mergeCell ref="A3:D3"/>
    <mergeCell ref="A5:D5"/>
    <mergeCell ref="A6:D6"/>
    <mergeCell ref="A7:D7"/>
    <mergeCell ref="A29:D29"/>
    <mergeCell ref="A11:D11"/>
    <mergeCell ref="A12:D12"/>
    <mergeCell ref="A14:D14"/>
    <mergeCell ref="A15:D15"/>
    <mergeCell ref="A16:D16"/>
    <mergeCell ref="A17:D17"/>
    <mergeCell ref="A18:D18"/>
    <mergeCell ref="A19:D19"/>
    <mergeCell ref="A20:D20"/>
    <mergeCell ref="A22:D22"/>
    <mergeCell ref="A28:D28"/>
    <mergeCell ref="A37:D37"/>
    <mergeCell ref="A39:D39"/>
    <mergeCell ref="A30:D30"/>
    <mergeCell ref="A31:D31"/>
    <mergeCell ref="A33:D33"/>
    <mergeCell ref="A34:D34"/>
    <mergeCell ref="A35:D35"/>
    <mergeCell ref="A36:D36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F5A7-F76A-454C-957B-AF77A3F5138C}">
  <sheetPr>
    <tabColor rgb="FF0070C0"/>
    <pageSetUpPr fitToPage="1"/>
  </sheetPr>
  <dimension ref="A1:W45"/>
  <sheetViews>
    <sheetView showGridLines="0" zoomScale="90" zoomScaleNormal="90" workbookViewId="0">
      <pane ySplit="3" topLeftCell="A4" activePane="bottomLeft" state="frozen"/>
      <selection pane="bottomLeft" activeCell="AD13" sqref="AD13"/>
    </sheetView>
  </sheetViews>
  <sheetFormatPr defaultRowHeight="13.2" x14ac:dyDescent="0.25"/>
  <cols>
    <col min="4" max="4" width="12.109375" customWidth="1"/>
    <col min="5" max="5" width="9.109375" hidden="1" customWidth="1"/>
    <col min="6" max="6" width="10.109375" hidden="1" customWidth="1"/>
    <col min="7" max="7" width="10.6640625" hidden="1" customWidth="1"/>
    <col min="8" max="8" width="9.33203125" bestFit="1" customWidth="1"/>
    <col min="9" max="9" width="9.88671875" bestFit="1" customWidth="1"/>
    <col min="10" max="10" width="9.33203125" bestFit="1" customWidth="1"/>
    <col min="11" max="11" width="9.33203125" hidden="1" customWidth="1"/>
    <col min="12" max="23" width="9.109375" hidden="1" customWidth="1"/>
    <col min="260" max="260" width="12.109375" customWidth="1"/>
    <col min="261" max="262" width="0" hidden="1" customWidth="1"/>
    <col min="263" max="263" width="10.6640625" customWidth="1"/>
    <col min="264" max="264" width="9.33203125" bestFit="1" customWidth="1"/>
    <col min="265" max="265" width="9.88671875" bestFit="1" customWidth="1"/>
    <col min="266" max="267" width="9.33203125" bestFit="1" customWidth="1"/>
    <col min="269" max="277" width="0" hidden="1" customWidth="1"/>
    <col min="516" max="516" width="12.109375" customWidth="1"/>
    <col min="517" max="518" width="0" hidden="1" customWidth="1"/>
    <col min="519" max="519" width="10.6640625" customWidth="1"/>
    <col min="520" max="520" width="9.33203125" bestFit="1" customWidth="1"/>
    <col min="521" max="521" width="9.88671875" bestFit="1" customWidth="1"/>
    <col min="522" max="523" width="9.33203125" bestFit="1" customWidth="1"/>
    <col min="525" max="533" width="0" hidden="1" customWidth="1"/>
    <col min="772" max="772" width="12.109375" customWidth="1"/>
    <col min="773" max="774" width="0" hidden="1" customWidth="1"/>
    <col min="775" max="775" width="10.6640625" customWidth="1"/>
    <col min="776" max="776" width="9.33203125" bestFit="1" customWidth="1"/>
    <col min="777" max="777" width="9.88671875" bestFit="1" customWidth="1"/>
    <col min="778" max="779" width="9.33203125" bestFit="1" customWidth="1"/>
    <col min="781" max="789" width="0" hidden="1" customWidth="1"/>
    <col min="1028" max="1028" width="12.109375" customWidth="1"/>
    <col min="1029" max="1030" width="0" hidden="1" customWidth="1"/>
    <col min="1031" max="1031" width="10.6640625" customWidth="1"/>
    <col min="1032" max="1032" width="9.33203125" bestFit="1" customWidth="1"/>
    <col min="1033" max="1033" width="9.88671875" bestFit="1" customWidth="1"/>
    <col min="1034" max="1035" width="9.33203125" bestFit="1" customWidth="1"/>
    <col min="1037" max="1045" width="0" hidden="1" customWidth="1"/>
    <col min="1284" max="1284" width="12.109375" customWidth="1"/>
    <col min="1285" max="1286" width="0" hidden="1" customWidth="1"/>
    <col min="1287" max="1287" width="10.6640625" customWidth="1"/>
    <col min="1288" max="1288" width="9.33203125" bestFit="1" customWidth="1"/>
    <col min="1289" max="1289" width="9.88671875" bestFit="1" customWidth="1"/>
    <col min="1290" max="1291" width="9.33203125" bestFit="1" customWidth="1"/>
    <col min="1293" max="1301" width="0" hidden="1" customWidth="1"/>
    <col min="1540" max="1540" width="12.109375" customWidth="1"/>
    <col min="1541" max="1542" width="0" hidden="1" customWidth="1"/>
    <col min="1543" max="1543" width="10.6640625" customWidth="1"/>
    <col min="1544" max="1544" width="9.33203125" bestFit="1" customWidth="1"/>
    <col min="1545" max="1545" width="9.88671875" bestFit="1" customWidth="1"/>
    <col min="1546" max="1547" width="9.33203125" bestFit="1" customWidth="1"/>
    <col min="1549" max="1557" width="0" hidden="1" customWidth="1"/>
    <col min="1796" max="1796" width="12.109375" customWidth="1"/>
    <col min="1797" max="1798" width="0" hidden="1" customWidth="1"/>
    <col min="1799" max="1799" width="10.6640625" customWidth="1"/>
    <col min="1800" max="1800" width="9.33203125" bestFit="1" customWidth="1"/>
    <col min="1801" max="1801" width="9.88671875" bestFit="1" customWidth="1"/>
    <col min="1802" max="1803" width="9.33203125" bestFit="1" customWidth="1"/>
    <col min="1805" max="1813" width="0" hidden="1" customWidth="1"/>
    <col min="2052" max="2052" width="12.109375" customWidth="1"/>
    <col min="2053" max="2054" width="0" hidden="1" customWidth="1"/>
    <col min="2055" max="2055" width="10.6640625" customWidth="1"/>
    <col min="2056" max="2056" width="9.33203125" bestFit="1" customWidth="1"/>
    <col min="2057" max="2057" width="9.88671875" bestFit="1" customWidth="1"/>
    <col min="2058" max="2059" width="9.33203125" bestFit="1" customWidth="1"/>
    <col min="2061" max="2069" width="0" hidden="1" customWidth="1"/>
    <col min="2308" max="2308" width="12.109375" customWidth="1"/>
    <col min="2309" max="2310" width="0" hidden="1" customWidth="1"/>
    <col min="2311" max="2311" width="10.6640625" customWidth="1"/>
    <col min="2312" max="2312" width="9.33203125" bestFit="1" customWidth="1"/>
    <col min="2313" max="2313" width="9.88671875" bestFit="1" customWidth="1"/>
    <col min="2314" max="2315" width="9.33203125" bestFit="1" customWidth="1"/>
    <col min="2317" max="2325" width="0" hidden="1" customWidth="1"/>
    <col min="2564" max="2564" width="12.109375" customWidth="1"/>
    <col min="2565" max="2566" width="0" hidden="1" customWidth="1"/>
    <col min="2567" max="2567" width="10.6640625" customWidth="1"/>
    <col min="2568" max="2568" width="9.33203125" bestFit="1" customWidth="1"/>
    <col min="2569" max="2569" width="9.88671875" bestFit="1" customWidth="1"/>
    <col min="2570" max="2571" width="9.33203125" bestFit="1" customWidth="1"/>
    <col min="2573" max="2581" width="0" hidden="1" customWidth="1"/>
    <col min="2820" max="2820" width="12.109375" customWidth="1"/>
    <col min="2821" max="2822" width="0" hidden="1" customWidth="1"/>
    <col min="2823" max="2823" width="10.6640625" customWidth="1"/>
    <col min="2824" max="2824" width="9.33203125" bestFit="1" customWidth="1"/>
    <col min="2825" max="2825" width="9.88671875" bestFit="1" customWidth="1"/>
    <col min="2826" max="2827" width="9.33203125" bestFit="1" customWidth="1"/>
    <col min="2829" max="2837" width="0" hidden="1" customWidth="1"/>
    <col min="3076" max="3076" width="12.109375" customWidth="1"/>
    <col min="3077" max="3078" width="0" hidden="1" customWidth="1"/>
    <col min="3079" max="3079" width="10.6640625" customWidth="1"/>
    <col min="3080" max="3080" width="9.33203125" bestFit="1" customWidth="1"/>
    <col min="3081" max="3081" width="9.88671875" bestFit="1" customWidth="1"/>
    <col min="3082" max="3083" width="9.33203125" bestFit="1" customWidth="1"/>
    <col min="3085" max="3093" width="0" hidden="1" customWidth="1"/>
    <col min="3332" max="3332" width="12.109375" customWidth="1"/>
    <col min="3333" max="3334" width="0" hidden="1" customWidth="1"/>
    <col min="3335" max="3335" width="10.6640625" customWidth="1"/>
    <col min="3336" max="3336" width="9.33203125" bestFit="1" customWidth="1"/>
    <col min="3337" max="3337" width="9.88671875" bestFit="1" customWidth="1"/>
    <col min="3338" max="3339" width="9.33203125" bestFit="1" customWidth="1"/>
    <col min="3341" max="3349" width="0" hidden="1" customWidth="1"/>
    <col min="3588" max="3588" width="12.109375" customWidth="1"/>
    <col min="3589" max="3590" width="0" hidden="1" customWidth="1"/>
    <col min="3591" max="3591" width="10.6640625" customWidth="1"/>
    <col min="3592" max="3592" width="9.33203125" bestFit="1" customWidth="1"/>
    <col min="3593" max="3593" width="9.88671875" bestFit="1" customWidth="1"/>
    <col min="3594" max="3595" width="9.33203125" bestFit="1" customWidth="1"/>
    <col min="3597" max="3605" width="0" hidden="1" customWidth="1"/>
    <col min="3844" max="3844" width="12.109375" customWidth="1"/>
    <col min="3845" max="3846" width="0" hidden="1" customWidth="1"/>
    <col min="3847" max="3847" width="10.6640625" customWidth="1"/>
    <col min="3848" max="3848" width="9.33203125" bestFit="1" customWidth="1"/>
    <col min="3849" max="3849" width="9.88671875" bestFit="1" customWidth="1"/>
    <col min="3850" max="3851" width="9.33203125" bestFit="1" customWidth="1"/>
    <col min="3853" max="3861" width="0" hidden="1" customWidth="1"/>
    <col min="4100" max="4100" width="12.109375" customWidth="1"/>
    <col min="4101" max="4102" width="0" hidden="1" customWidth="1"/>
    <col min="4103" max="4103" width="10.6640625" customWidth="1"/>
    <col min="4104" max="4104" width="9.33203125" bestFit="1" customWidth="1"/>
    <col min="4105" max="4105" width="9.88671875" bestFit="1" customWidth="1"/>
    <col min="4106" max="4107" width="9.33203125" bestFit="1" customWidth="1"/>
    <col min="4109" max="4117" width="0" hidden="1" customWidth="1"/>
    <col min="4356" max="4356" width="12.109375" customWidth="1"/>
    <col min="4357" max="4358" width="0" hidden="1" customWidth="1"/>
    <col min="4359" max="4359" width="10.6640625" customWidth="1"/>
    <col min="4360" max="4360" width="9.33203125" bestFit="1" customWidth="1"/>
    <col min="4361" max="4361" width="9.88671875" bestFit="1" customWidth="1"/>
    <col min="4362" max="4363" width="9.33203125" bestFit="1" customWidth="1"/>
    <col min="4365" max="4373" width="0" hidden="1" customWidth="1"/>
    <col min="4612" max="4612" width="12.109375" customWidth="1"/>
    <col min="4613" max="4614" width="0" hidden="1" customWidth="1"/>
    <col min="4615" max="4615" width="10.6640625" customWidth="1"/>
    <col min="4616" max="4616" width="9.33203125" bestFit="1" customWidth="1"/>
    <col min="4617" max="4617" width="9.88671875" bestFit="1" customWidth="1"/>
    <col min="4618" max="4619" width="9.33203125" bestFit="1" customWidth="1"/>
    <col min="4621" max="4629" width="0" hidden="1" customWidth="1"/>
    <col min="4868" max="4868" width="12.109375" customWidth="1"/>
    <col min="4869" max="4870" width="0" hidden="1" customWidth="1"/>
    <col min="4871" max="4871" width="10.6640625" customWidth="1"/>
    <col min="4872" max="4872" width="9.33203125" bestFit="1" customWidth="1"/>
    <col min="4873" max="4873" width="9.88671875" bestFit="1" customWidth="1"/>
    <col min="4874" max="4875" width="9.33203125" bestFit="1" customWidth="1"/>
    <col min="4877" max="4885" width="0" hidden="1" customWidth="1"/>
    <col min="5124" max="5124" width="12.109375" customWidth="1"/>
    <col min="5125" max="5126" width="0" hidden="1" customWidth="1"/>
    <col min="5127" max="5127" width="10.6640625" customWidth="1"/>
    <col min="5128" max="5128" width="9.33203125" bestFit="1" customWidth="1"/>
    <col min="5129" max="5129" width="9.88671875" bestFit="1" customWidth="1"/>
    <col min="5130" max="5131" width="9.33203125" bestFit="1" customWidth="1"/>
    <col min="5133" max="5141" width="0" hidden="1" customWidth="1"/>
    <col min="5380" max="5380" width="12.109375" customWidth="1"/>
    <col min="5381" max="5382" width="0" hidden="1" customWidth="1"/>
    <col min="5383" max="5383" width="10.6640625" customWidth="1"/>
    <col min="5384" max="5384" width="9.33203125" bestFit="1" customWidth="1"/>
    <col min="5385" max="5385" width="9.88671875" bestFit="1" customWidth="1"/>
    <col min="5386" max="5387" width="9.33203125" bestFit="1" customWidth="1"/>
    <col min="5389" max="5397" width="0" hidden="1" customWidth="1"/>
    <col min="5636" max="5636" width="12.109375" customWidth="1"/>
    <col min="5637" max="5638" width="0" hidden="1" customWidth="1"/>
    <col min="5639" max="5639" width="10.6640625" customWidth="1"/>
    <col min="5640" max="5640" width="9.33203125" bestFit="1" customWidth="1"/>
    <col min="5641" max="5641" width="9.88671875" bestFit="1" customWidth="1"/>
    <col min="5642" max="5643" width="9.33203125" bestFit="1" customWidth="1"/>
    <col min="5645" max="5653" width="0" hidden="1" customWidth="1"/>
    <col min="5892" max="5892" width="12.109375" customWidth="1"/>
    <col min="5893" max="5894" width="0" hidden="1" customWidth="1"/>
    <col min="5895" max="5895" width="10.6640625" customWidth="1"/>
    <col min="5896" max="5896" width="9.33203125" bestFit="1" customWidth="1"/>
    <col min="5897" max="5897" width="9.88671875" bestFit="1" customWidth="1"/>
    <col min="5898" max="5899" width="9.33203125" bestFit="1" customWidth="1"/>
    <col min="5901" max="5909" width="0" hidden="1" customWidth="1"/>
    <col min="6148" max="6148" width="12.109375" customWidth="1"/>
    <col min="6149" max="6150" width="0" hidden="1" customWidth="1"/>
    <col min="6151" max="6151" width="10.6640625" customWidth="1"/>
    <col min="6152" max="6152" width="9.33203125" bestFit="1" customWidth="1"/>
    <col min="6153" max="6153" width="9.88671875" bestFit="1" customWidth="1"/>
    <col min="6154" max="6155" width="9.33203125" bestFit="1" customWidth="1"/>
    <col min="6157" max="6165" width="0" hidden="1" customWidth="1"/>
    <col min="6404" max="6404" width="12.109375" customWidth="1"/>
    <col min="6405" max="6406" width="0" hidden="1" customWidth="1"/>
    <col min="6407" max="6407" width="10.6640625" customWidth="1"/>
    <col min="6408" max="6408" width="9.33203125" bestFit="1" customWidth="1"/>
    <col min="6409" max="6409" width="9.88671875" bestFit="1" customWidth="1"/>
    <col min="6410" max="6411" width="9.33203125" bestFit="1" customWidth="1"/>
    <col min="6413" max="6421" width="0" hidden="1" customWidth="1"/>
    <col min="6660" max="6660" width="12.109375" customWidth="1"/>
    <col min="6661" max="6662" width="0" hidden="1" customWidth="1"/>
    <col min="6663" max="6663" width="10.6640625" customWidth="1"/>
    <col min="6664" max="6664" width="9.33203125" bestFit="1" customWidth="1"/>
    <col min="6665" max="6665" width="9.88671875" bestFit="1" customWidth="1"/>
    <col min="6666" max="6667" width="9.33203125" bestFit="1" customWidth="1"/>
    <col min="6669" max="6677" width="0" hidden="1" customWidth="1"/>
    <col min="6916" max="6916" width="12.109375" customWidth="1"/>
    <col min="6917" max="6918" width="0" hidden="1" customWidth="1"/>
    <col min="6919" max="6919" width="10.6640625" customWidth="1"/>
    <col min="6920" max="6920" width="9.33203125" bestFit="1" customWidth="1"/>
    <col min="6921" max="6921" width="9.88671875" bestFit="1" customWidth="1"/>
    <col min="6922" max="6923" width="9.33203125" bestFit="1" customWidth="1"/>
    <col min="6925" max="6933" width="0" hidden="1" customWidth="1"/>
    <col min="7172" max="7172" width="12.109375" customWidth="1"/>
    <col min="7173" max="7174" width="0" hidden="1" customWidth="1"/>
    <col min="7175" max="7175" width="10.6640625" customWidth="1"/>
    <col min="7176" max="7176" width="9.33203125" bestFit="1" customWidth="1"/>
    <col min="7177" max="7177" width="9.88671875" bestFit="1" customWidth="1"/>
    <col min="7178" max="7179" width="9.33203125" bestFit="1" customWidth="1"/>
    <col min="7181" max="7189" width="0" hidden="1" customWidth="1"/>
    <col min="7428" max="7428" width="12.109375" customWidth="1"/>
    <col min="7429" max="7430" width="0" hidden="1" customWidth="1"/>
    <col min="7431" max="7431" width="10.6640625" customWidth="1"/>
    <col min="7432" max="7432" width="9.33203125" bestFit="1" customWidth="1"/>
    <col min="7433" max="7433" width="9.88671875" bestFit="1" customWidth="1"/>
    <col min="7434" max="7435" width="9.33203125" bestFit="1" customWidth="1"/>
    <col min="7437" max="7445" width="0" hidden="1" customWidth="1"/>
    <col min="7684" max="7684" width="12.109375" customWidth="1"/>
    <col min="7685" max="7686" width="0" hidden="1" customWidth="1"/>
    <col min="7687" max="7687" width="10.6640625" customWidth="1"/>
    <col min="7688" max="7688" width="9.33203125" bestFit="1" customWidth="1"/>
    <col min="7689" max="7689" width="9.88671875" bestFit="1" customWidth="1"/>
    <col min="7690" max="7691" width="9.33203125" bestFit="1" customWidth="1"/>
    <col min="7693" max="7701" width="0" hidden="1" customWidth="1"/>
    <col min="7940" max="7940" width="12.109375" customWidth="1"/>
    <col min="7941" max="7942" width="0" hidden="1" customWidth="1"/>
    <col min="7943" max="7943" width="10.6640625" customWidth="1"/>
    <col min="7944" max="7944" width="9.33203125" bestFit="1" customWidth="1"/>
    <col min="7945" max="7945" width="9.88671875" bestFit="1" customWidth="1"/>
    <col min="7946" max="7947" width="9.33203125" bestFit="1" customWidth="1"/>
    <col min="7949" max="7957" width="0" hidden="1" customWidth="1"/>
    <col min="8196" max="8196" width="12.109375" customWidth="1"/>
    <col min="8197" max="8198" width="0" hidden="1" customWidth="1"/>
    <col min="8199" max="8199" width="10.6640625" customWidth="1"/>
    <col min="8200" max="8200" width="9.33203125" bestFit="1" customWidth="1"/>
    <col min="8201" max="8201" width="9.88671875" bestFit="1" customWidth="1"/>
    <col min="8202" max="8203" width="9.33203125" bestFit="1" customWidth="1"/>
    <col min="8205" max="8213" width="0" hidden="1" customWidth="1"/>
    <col min="8452" max="8452" width="12.109375" customWidth="1"/>
    <col min="8453" max="8454" width="0" hidden="1" customWidth="1"/>
    <col min="8455" max="8455" width="10.6640625" customWidth="1"/>
    <col min="8456" max="8456" width="9.33203125" bestFit="1" customWidth="1"/>
    <col min="8457" max="8457" width="9.88671875" bestFit="1" customWidth="1"/>
    <col min="8458" max="8459" width="9.33203125" bestFit="1" customWidth="1"/>
    <col min="8461" max="8469" width="0" hidden="1" customWidth="1"/>
    <col min="8708" max="8708" width="12.109375" customWidth="1"/>
    <col min="8709" max="8710" width="0" hidden="1" customWidth="1"/>
    <col min="8711" max="8711" width="10.6640625" customWidth="1"/>
    <col min="8712" max="8712" width="9.33203125" bestFit="1" customWidth="1"/>
    <col min="8713" max="8713" width="9.88671875" bestFit="1" customWidth="1"/>
    <col min="8714" max="8715" width="9.33203125" bestFit="1" customWidth="1"/>
    <col min="8717" max="8725" width="0" hidden="1" customWidth="1"/>
    <col min="8964" max="8964" width="12.109375" customWidth="1"/>
    <col min="8965" max="8966" width="0" hidden="1" customWidth="1"/>
    <col min="8967" max="8967" width="10.6640625" customWidth="1"/>
    <col min="8968" max="8968" width="9.33203125" bestFit="1" customWidth="1"/>
    <col min="8969" max="8969" width="9.88671875" bestFit="1" customWidth="1"/>
    <col min="8970" max="8971" width="9.33203125" bestFit="1" customWidth="1"/>
    <col min="8973" max="8981" width="0" hidden="1" customWidth="1"/>
    <col min="9220" max="9220" width="12.109375" customWidth="1"/>
    <col min="9221" max="9222" width="0" hidden="1" customWidth="1"/>
    <col min="9223" max="9223" width="10.6640625" customWidth="1"/>
    <col min="9224" max="9224" width="9.33203125" bestFit="1" customWidth="1"/>
    <col min="9225" max="9225" width="9.88671875" bestFit="1" customWidth="1"/>
    <col min="9226" max="9227" width="9.33203125" bestFit="1" customWidth="1"/>
    <col min="9229" max="9237" width="0" hidden="1" customWidth="1"/>
    <col min="9476" max="9476" width="12.109375" customWidth="1"/>
    <col min="9477" max="9478" width="0" hidden="1" customWidth="1"/>
    <col min="9479" max="9479" width="10.6640625" customWidth="1"/>
    <col min="9480" max="9480" width="9.33203125" bestFit="1" customWidth="1"/>
    <col min="9481" max="9481" width="9.88671875" bestFit="1" customWidth="1"/>
    <col min="9482" max="9483" width="9.33203125" bestFit="1" customWidth="1"/>
    <col min="9485" max="9493" width="0" hidden="1" customWidth="1"/>
    <col min="9732" max="9732" width="12.109375" customWidth="1"/>
    <col min="9733" max="9734" width="0" hidden="1" customWidth="1"/>
    <col min="9735" max="9735" width="10.6640625" customWidth="1"/>
    <col min="9736" max="9736" width="9.33203125" bestFit="1" customWidth="1"/>
    <col min="9737" max="9737" width="9.88671875" bestFit="1" customWidth="1"/>
    <col min="9738" max="9739" width="9.33203125" bestFit="1" customWidth="1"/>
    <col min="9741" max="9749" width="0" hidden="1" customWidth="1"/>
    <col min="9988" max="9988" width="12.109375" customWidth="1"/>
    <col min="9989" max="9990" width="0" hidden="1" customWidth="1"/>
    <col min="9991" max="9991" width="10.6640625" customWidth="1"/>
    <col min="9992" max="9992" width="9.33203125" bestFit="1" customWidth="1"/>
    <col min="9993" max="9993" width="9.88671875" bestFit="1" customWidth="1"/>
    <col min="9994" max="9995" width="9.33203125" bestFit="1" customWidth="1"/>
    <col min="9997" max="10005" width="0" hidden="1" customWidth="1"/>
    <col min="10244" max="10244" width="12.109375" customWidth="1"/>
    <col min="10245" max="10246" width="0" hidden="1" customWidth="1"/>
    <col min="10247" max="10247" width="10.6640625" customWidth="1"/>
    <col min="10248" max="10248" width="9.33203125" bestFit="1" customWidth="1"/>
    <col min="10249" max="10249" width="9.88671875" bestFit="1" customWidth="1"/>
    <col min="10250" max="10251" width="9.33203125" bestFit="1" customWidth="1"/>
    <col min="10253" max="10261" width="0" hidden="1" customWidth="1"/>
    <col min="10500" max="10500" width="12.109375" customWidth="1"/>
    <col min="10501" max="10502" width="0" hidden="1" customWidth="1"/>
    <col min="10503" max="10503" width="10.6640625" customWidth="1"/>
    <col min="10504" max="10504" width="9.33203125" bestFit="1" customWidth="1"/>
    <col min="10505" max="10505" width="9.88671875" bestFit="1" customWidth="1"/>
    <col min="10506" max="10507" width="9.33203125" bestFit="1" customWidth="1"/>
    <col min="10509" max="10517" width="0" hidden="1" customWidth="1"/>
    <col min="10756" max="10756" width="12.109375" customWidth="1"/>
    <col min="10757" max="10758" width="0" hidden="1" customWidth="1"/>
    <col min="10759" max="10759" width="10.6640625" customWidth="1"/>
    <col min="10760" max="10760" width="9.33203125" bestFit="1" customWidth="1"/>
    <col min="10761" max="10761" width="9.88671875" bestFit="1" customWidth="1"/>
    <col min="10762" max="10763" width="9.33203125" bestFit="1" customWidth="1"/>
    <col min="10765" max="10773" width="0" hidden="1" customWidth="1"/>
    <col min="11012" max="11012" width="12.109375" customWidth="1"/>
    <col min="11013" max="11014" width="0" hidden="1" customWidth="1"/>
    <col min="11015" max="11015" width="10.6640625" customWidth="1"/>
    <col min="11016" max="11016" width="9.33203125" bestFit="1" customWidth="1"/>
    <col min="11017" max="11017" width="9.88671875" bestFit="1" customWidth="1"/>
    <col min="11018" max="11019" width="9.33203125" bestFit="1" customWidth="1"/>
    <col min="11021" max="11029" width="0" hidden="1" customWidth="1"/>
    <col min="11268" max="11268" width="12.109375" customWidth="1"/>
    <col min="11269" max="11270" width="0" hidden="1" customWidth="1"/>
    <col min="11271" max="11271" width="10.6640625" customWidth="1"/>
    <col min="11272" max="11272" width="9.33203125" bestFit="1" customWidth="1"/>
    <col min="11273" max="11273" width="9.88671875" bestFit="1" customWidth="1"/>
    <col min="11274" max="11275" width="9.33203125" bestFit="1" customWidth="1"/>
    <col min="11277" max="11285" width="0" hidden="1" customWidth="1"/>
    <col min="11524" max="11524" width="12.109375" customWidth="1"/>
    <col min="11525" max="11526" width="0" hidden="1" customWidth="1"/>
    <col min="11527" max="11527" width="10.6640625" customWidth="1"/>
    <col min="11528" max="11528" width="9.33203125" bestFit="1" customWidth="1"/>
    <col min="11529" max="11529" width="9.88671875" bestFit="1" customWidth="1"/>
    <col min="11530" max="11531" width="9.33203125" bestFit="1" customWidth="1"/>
    <col min="11533" max="11541" width="0" hidden="1" customWidth="1"/>
    <col min="11780" max="11780" width="12.109375" customWidth="1"/>
    <col min="11781" max="11782" width="0" hidden="1" customWidth="1"/>
    <col min="11783" max="11783" width="10.6640625" customWidth="1"/>
    <col min="11784" max="11784" width="9.33203125" bestFit="1" customWidth="1"/>
    <col min="11785" max="11785" width="9.88671875" bestFit="1" customWidth="1"/>
    <col min="11786" max="11787" width="9.33203125" bestFit="1" customWidth="1"/>
    <col min="11789" max="11797" width="0" hidden="1" customWidth="1"/>
    <col min="12036" max="12036" width="12.109375" customWidth="1"/>
    <col min="12037" max="12038" width="0" hidden="1" customWidth="1"/>
    <col min="12039" max="12039" width="10.6640625" customWidth="1"/>
    <col min="12040" max="12040" width="9.33203125" bestFit="1" customWidth="1"/>
    <col min="12041" max="12041" width="9.88671875" bestFit="1" customWidth="1"/>
    <col min="12042" max="12043" width="9.33203125" bestFit="1" customWidth="1"/>
    <col min="12045" max="12053" width="0" hidden="1" customWidth="1"/>
    <col min="12292" max="12292" width="12.109375" customWidth="1"/>
    <col min="12293" max="12294" width="0" hidden="1" customWidth="1"/>
    <col min="12295" max="12295" width="10.6640625" customWidth="1"/>
    <col min="12296" max="12296" width="9.33203125" bestFit="1" customWidth="1"/>
    <col min="12297" max="12297" width="9.88671875" bestFit="1" customWidth="1"/>
    <col min="12298" max="12299" width="9.33203125" bestFit="1" customWidth="1"/>
    <col min="12301" max="12309" width="0" hidden="1" customWidth="1"/>
    <col min="12548" max="12548" width="12.109375" customWidth="1"/>
    <col min="12549" max="12550" width="0" hidden="1" customWidth="1"/>
    <col min="12551" max="12551" width="10.6640625" customWidth="1"/>
    <col min="12552" max="12552" width="9.33203125" bestFit="1" customWidth="1"/>
    <col min="12553" max="12553" width="9.88671875" bestFit="1" customWidth="1"/>
    <col min="12554" max="12555" width="9.33203125" bestFit="1" customWidth="1"/>
    <col min="12557" max="12565" width="0" hidden="1" customWidth="1"/>
    <col min="12804" max="12804" width="12.109375" customWidth="1"/>
    <col min="12805" max="12806" width="0" hidden="1" customWidth="1"/>
    <col min="12807" max="12807" width="10.6640625" customWidth="1"/>
    <col min="12808" max="12808" width="9.33203125" bestFit="1" customWidth="1"/>
    <col min="12809" max="12809" width="9.88671875" bestFit="1" customWidth="1"/>
    <col min="12810" max="12811" width="9.33203125" bestFit="1" customWidth="1"/>
    <col min="12813" max="12821" width="0" hidden="1" customWidth="1"/>
    <col min="13060" max="13060" width="12.109375" customWidth="1"/>
    <col min="13061" max="13062" width="0" hidden="1" customWidth="1"/>
    <col min="13063" max="13063" width="10.6640625" customWidth="1"/>
    <col min="13064" max="13064" width="9.33203125" bestFit="1" customWidth="1"/>
    <col min="13065" max="13065" width="9.88671875" bestFit="1" customWidth="1"/>
    <col min="13066" max="13067" width="9.33203125" bestFit="1" customWidth="1"/>
    <col min="13069" max="13077" width="0" hidden="1" customWidth="1"/>
    <col min="13316" max="13316" width="12.109375" customWidth="1"/>
    <col min="13317" max="13318" width="0" hidden="1" customWidth="1"/>
    <col min="13319" max="13319" width="10.6640625" customWidth="1"/>
    <col min="13320" max="13320" width="9.33203125" bestFit="1" customWidth="1"/>
    <col min="13321" max="13321" width="9.88671875" bestFit="1" customWidth="1"/>
    <col min="13322" max="13323" width="9.33203125" bestFit="1" customWidth="1"/>
    <col min="13325" max="13333" width="0" hidden="1" customWidth="1"/>
    <col min="13572" max="13572" width="12.109375" customWidth="1"/>
    <col min="13573" max="13574" width="0" hidden="1" customWidth="1"/>
    <col min="13575" max="13575" width="10.6640625" customWidth="1"/>
    <col min="13576" max="13576" width="9.33203125" bestFit="1" customWidth="1"/>
    <col min="13577" max="13577" width="9.88671875" bestFit="1" customWidth="1"/>
    <col min="13578" max="13579" width="9.33203125" bestFit="1" customWidth="1"/>
    <col min="13581" max="13589" width="0" hidden="1" customWidth="1"/>
    <col min="13828" max="13828" width="12.109375" customWidth="1"/>
    <col min="13829" max="13830" width="0" hidden="1" customWidth="1"/>
    <col min="13831" max="13831" width="10.6640625" customWidth="1"/>
    <col min="13832" max="13832" width="9.33203125" bestFit="1" customWidth="1"/>
    <col min="13833" max="13833" width="9.88671875" bestFit="1" customWidth="1"/>
    <col min="13834" max="13835" width="9.33203125" bestFit="1" customWidth="1"/>
    <col min="13837" max="13845" width="0" hidden="1" customWidth="1"/>
    <col min="14084" max="14084" width="12.109375" customWidth="1"/>
    <col min="14085" max="14086" width="0" hidden="1" customWidth="1"/>
    <col min="14087" max="14087" width="10.6640625" customWidth="1"/>
    <col min="14088" max="14088" width="9.33203125" bestFit="1" customWidth="1"/>
    <col min="14089" max="14089" width="9.88671875" bestFit="1" customWidth="1"/>
    <col min="14090" max="14091" width="9.33203125" bestFit="1" customWidth="1"/>
    <col min="14093" max="14101" width="0" hidden="1" customWidth="1"/>
    <col min="14340" max="14340" width="12.109375" customWidth="1"/>
    <col min="14341" max="14342" width="0" hidden="1" customWidth="1"/>
    <col min="14343" max="14343" width="10.6640625" customWidth="1"/>
    <col min="14344" max="14344" width="9.33203125" bestFit="1" customWidth="1"/>
    <col min="14345" max="14345" width="9.88671875" bestFit="1" customWidth="1"/>
    <col min="14346" max="14347" width="9.33203125" bestFit="1" customWidth="1"/>
    <col min="14349" max="14357" width="0" hidden="1" customWidth="1"/>
    <col min="14596" max="14596" width="12.109375" customWidth="1"/>
    <col min="14597" max="14598" width="0" hidden="1" customWidth="1"/>
    <col min="14599" max="14599" width="10.6640625" customWidth="1"/>
    <col min="14600" max="14600" width="9.33203125" bestFit="1" customWidth="1"/>
    <col min="14601" max="14601" width="9.88671875" bestFit="1" customWidth="1"/>
    <col min="14602" max="14603" width="9.33203125" bestFit="1" customWidth="1"/>
    <col min="14605" max="14613" width="0" hidden="1" customWidth="1"/>
    <col min="14852" max="14852" width="12.109375" customWidth="1"/>
    <col min="14853" max="14854" width="0" hidden="1" customWidth="1"/>
    <col min="14855" max="14855" width="10.6640625" customWidth="1"/>
    <col min="14856" max="14856" width="9.33203125" bestFit="1" customWidth="1"/>
    <col min="14857" max="14857" width="9.88671875" bestFit="1" customWidth="1"/>
    <col min="14858" max="14859" width="9.33203125" bestFit="1" customWidth="1"/>
    <col min="14861" max="14869" width="0" hidden="1" customWidth="1"/>
    <col min="15108" max="15108" width="12.109375" customWidth="1"/>
    <col min="15109" max="15110" width="0" hidden="1" customWidth="1"/>
    <col min="15111" max="15111" width="10.6640625" customWidth="1"/>
    <col min="15112" max="15112" width="9.33203125" bestFit="1" customWidth="1"/>
    <col min="15113" max="15113" width="9.88671875" bestFit="1" customWidth="1"/>
    <col min="15114" max="15115" width="9.33203125" bestFit="1" customWidth="1"/>
    <col min="15117" max="15125" width="0" hidden="1" customWidth="1"/>
    <col min="15364" max="15364" width="12.109375" customWidth="1"/>
    <col min="15365" max="15366" width="0" hidden="1" customWidth="1"/>
    <col min="15367" max="15367" width="10.6640625" customWidth="1"/>
    <col min="15368" max="15368" width="9.33203125" bestFit="1" customWidth="1"/>
    <col min="15369" max="15369" width="9.88671875" bestFit="1" customWidth="1"/>
    <col min="15370" max="15371" width="9.33203125" bestFit="1" customWidth="1"/>
    <col min="15373" max="15381" width="0" hidden="1" customWidth="1"/>
    <col min="15620" max="15620" width="12.109375" customWidth="1"/>
    <col min="15621" max="15622" width="0" hidden="1" customWidth="1"/>
    <col min="15623" max="15623" width="10.6640625" customWidth="1"/>
    <col min="15624" max="15624" width="9.33203125" bestFit="1" customWidth="1"/>
    <col min="15625" max="15625" width="9.88671875" bestFit="1" customWidth="1"/>
    <col min="15626" max="15627" width="9.33203125" bestFit="1" customWidth="1"/>
    <col min="15629" max="15637" width="0" hidden="1" customWidth="1"/>
    <col min="15876" max="15876" width="12.109375" customWidth="1"/>
    <col min="15877" max="15878" width="0" hidden="1" customWidth="1"/>
    <col min="15879" max="15879" width="10.6640625" customWidth="1"/>
    <col min="15880" max="15880" width="9.33203125" bestFit="1" customWidth="1"/>
    <col min="15881" max="15881" width="9.88671875" bestFit="1" customWidth="1"/>
    <col min="15882" max="15883" width="9.33203125" bestFit="1" customWidth="1"/>
    <col min="15885" max="15893" width="0" hidden="1" customWidth="1"/>
    <col min="16132" max="16132" width="12.109375" customWidth="1"/>
    <col min="16133" max="16134" width="0" hidden="1" customWidth="1"/>
    <col min="16135" max="16135" width="10.6640625" customWidth="1"/>
    <col min="16136" max="16136" width="9.33203125" bestFit="1" customWidth="1"/>
    <col min="16137" max="16137" width="9.88671875" bestFit="1" customWidth="1"/>
    <col min="16138" max="16139" width="9.33203125" bestFit="1" customWidth="1"/>
    <col min="16141" max="16149" width="0" hidden="1" customWidth="1"/>
  </cols>
  <sheetData>
    <row r="1" spans="1:23" ht="22.8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23" ht="18" thickBot="1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</row>
    <row r="3" spans="1:23" ht="18" thickBot="1" x14ac:dyDescent="0.35">
      <c r="A3" s="60" t="s">
        <v>1</v>
      </c>
      <c r="B3" s="61"/>
      <c r="C3" s="61"/>
      <c r="D3" s="62"/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</row>
    <row r="4" spans="1:23" x14ac:dyDescent="0.25">
      <c r="E4" s="3"/>
      <c r="F4" s="3"/>
      <c r="G4" s="3"/>
    </row>
    <row r="5" spans="1:23" ht="15.6" x14ac:dyDescent="0.3">
      <c r="A5" s="63" t="s">
        <v>2</v>
      </c>
      <c r="B5" s="64"/>
      <c r="C5" s="64"/>
      <c r="D5" s="65"/>
      <c r="E5" s="4">
        <v>29700</v>
      </c>
      <c r="F5" s="4">
        <v>25000</v>
      </c>
      <c r="G5" s="4">
        <v>23500</v>
      </c>
      <c r="H5" s="4">
        <v>24000</v>
      </c>
      <c r="I5" s="4">
        <v>24000</v>
      </c>
      <c r="J5" s="4">
        <v>24000</v>
      </c>
      <c r="K5" s="4">
        <v>27000</v>
      </c>
    </row>
    <row r="6" spans="1:23" ht="15.6" x14ac:dyDescent="0.3">
      <c r="A6" s="63" t="s">
        <v>3</v>
      </c>
      <c r="B6" s="64"/>
      <c r="C6" s="64"/>
      <c r="D6" s="65"/>
      <c r="E6" s="4"/>
      <c r="F6" s="4">
        <v>6500</v>
      </c>
      <c r="G6" s="4">
        <v>5800</v>
      </c>
      <c r="H6" s="4">
        <v>6000</v>
      </c>
      <c r="I6" s="4">
        <v>6200</v>
      </c>
      <c r="J6" s="4">
        <v>6300</v>
      </c>
      <c r="K6" s="4">
        <v>7000</v>
      </c>
    </row>
    <row r="7" spans="1:23" ht="15" x14ac:dyDescent="0.25">
      <c r="A7" s="39" t="s">
        <v>4</v>
      </c>
      <c r="B7" s="40"/>
      <c r="C7" s="40"/>
      <c r="D7" s="41"/>
      <c r="E7" s="4">
        <v>300</v>
      </c>
      <c r="F7" s="4">
        <v>380</v>
      </c>
      <c r="G7" s="4">
        <v>200</v>
      </c>
      <c r="H7" s="4">
        <v>300</v>
      </c>
      <c r="I7" s="4">
        <v>300</v>
      </c>
      <c r="J7" s="4">
        <v>300</v>
      </c>
      <c r="K7" s="4">
        <v>300</v>
      </c>
    </row>
    <row r="8" spans="1:23" ht="16.2" thickBot="1" x14ac:dyDescent="0.35">
      <c r="A8" s="5"/>
      <c r="B8" s="6"/>
      <c r="C8" s="6"/>
      <c r="D8" s="6"/>
      <c r="E8" s="4"/>
      <c r="F8" s="4"/>
      <c r="G8" s="4"/>
      <c r="H8" s="4"/>
      <c r="I8" s="4"/>
      <c r="J8" s="4"/>
      <c r="K8" s="4"/>
      <c r="O8">
        <v>22</v>
      </c>
      <c r="P8">
        <v>2.5000000000000001E-2</v>
      </c>
      <c r="Q8">
        <f>P8/$P$12</f>
        <v>2.7433035959223537E-4</v>
      </c>
      <c r="R8">
        <f>Q8*$M$15</f>
        <v>3.8995720537078088E-2</v>
      </c>
    </row>
    <row r="9" spans="1:23" ht="16.2" thickBot="1" x14ac:dyDescent="0.35">
      <c r="A9" s="56" t="s">
        <v>5</v>
      </c>
      <c r="B9" s="57"/>
      <c r="C9" s="57"/>
      <c r="D9" s="58"/>
      <c r="E9" s="7">
        <f t="shared" ref="E9:K9" si="0">SUM(E5:E8)</f>
        <v>30000</v>
      </c>
      <c r="F9" s="7">
        <f t="shared" si="0"/>
        <v>31880</v>
      </c>
      <c r="G9" s="8">
        <f t="shared" si="0"/>
        <v>29500</v>
      </c>
      <c r="H9" s="8">
        <f t="shared" si="0"/>
        <v>30300</v>
      </c>
      <c r="I9" s="8">
        <f t="shared" si="0"/>
        <v>30500</v>
      </c>
      <c r="J9" s="8">
        <f t="shared" si="0"/>
        <v>30600</v>
      </c>
      <c r="K9" s="8">
        <f t="shared" si="0"/>
        <v>34300</v>
      </c>
      <c r="O9">
        <v>19</v>
      </c>
      <c r="P9">
        <v>16.161999999999999</v>
      </c>
      <c r="Q9">
        <f>P9/$P$12</f>
        <v>0.17734909086918829</v>
      </c>
      <c r="R9">
        <f>Q9*$M$15</f>
        <v>25.209953412810236</v>
      </c>
    </row>
    <row r="10" spans="1:23" ht="15.6" x14ac:dyDescent="0.3">
      <c r="A10" s="5"/>
      <c r="B10" s="6"/>
      <c r="C10" s="6"/>
      <c r="D10" s="6"/>
      <c r="E10" s="9"/>
      <c r="F10" s="9"/>
      <c r="G10" s="9"/>
      <c r="H10" s="9"/>
      <c r="I10" s="9"/>
      <c r="J10" s="9"/>
      <c r="K10" s="9"/>
      <c r="O10">
        <v>20</v>
      </c>
      <c r="P10">
        <v>44.875</v>
      </c>
      <c r="Q10">
        <f>P10/$P$12</f>
        <v>0.49242299546806245</v>
      </c>
      <c r="R10">
        <f>Q10*$M$15</f>
        <v>69.997318364055161</v>
      </c>
    </row>
    <row r="11" spans="1:23" ht="15.6" x14ac:dyDescent="0.3">
      <c r="A11" s="5"/>
      <c r="B11" s="6"/>
      <c r="C11" s="6"/>
      <c r="D11" s="6"/>
      <c r="E11" s="10"/>
      <c r="F11" s="10"/>
      <c r="G11" s="9"/>
      <c r="H11" s="9"/>
      <c r="I11" s="9"/>
      <c r="J11" s="9"/>
      <c r="K11" s="9"/>
      <c r="O11">
        <v>21</v>
      </c>
      <c r="P11">
        <v>30.068999999999999</v>
      </c>
      <c r="Q11">
        <f>P11/$P$12</f>
        <v>0.32995358330315699</v>
      </c>
      <c r="R11">
        <f>Q11*$M$15</f>
        <v>46.902492833176034</v>
      </c>
    </row>
    <row r="12" spans="1:23" ht="15" x14ac:dyDescent="0.25">
      <c r="A12" s="50" t="s">
        <v>6</v>
      </c>
      <c r="B12" s="51"/>
      <c r="C12" s="51"/>
      <c r="D12" s="52"/>
      <c r="E12" s="4">
        <v>20300</v>
      </c>
      <c r="F12" s="4">
        <v>24500</v>
      </c>
      <c r="G12" s="11">
        <v>22300</v>
      </c>
      <c r="H12" s="11">
        <v>22600</v>
      </c>
      <c r="I12" s="11">
        <v>22800</v>
      </c>
      <c r="J12" s="11">
        <v>23000</v>
      </c>
      <c r="K12" s="11">
        <v>25400</v>
      </c>
      <c r="P12">
        <f>SUM(P8:P11)</f>
        <v>91.131</v>
      </c>
      <c r="R12">
        <f>SUM(R8:R11)</f>
        <v>142.14876033057851</v>
      </c>
    </row>
    <row r="13" spans="1:23" ht="15" x14ac:dyDescent="0.25">
      <c r="A13" s="39" t="s">
        <v>7</v>
      </c>
      <c r="B13" s="40"/>
      <c r="C13" s="40"/>
      <c r="D13" s="41"/>
      <c r="E13" s="4">
        <v>0</v>
      </c>
      <c r="F13" s="4">
        <v>0</v>
      </c>
      <c r="G13" s="4">
        <v>0</v>
      </c>
      <c r="H13" s="11">
        <v>6000</v>
      </c>
      <c r="I13" s="11">
        <v>6000</v>
      </c>
      <c r="J13" s="11">
        <v>6000</v>
      </c>
      <c r="K13" s="11">
        <v>6000</v>
      </c>
      <c r="L13" s="12">
        <v>6000</v>
      </c>
      <c r="R13">
        <v>142.95099999999999</v>
      </c>
      <c r="W13" s="13">
        <f>SUM(E13:L13)</f>
        <v>30000</v>
      </c>
    </row>
    <row r="14" spans="1:23" ht="15" x14ac:dyDescent="0.25">
      <c r="A14" s="6"/>
      <c r="B14" s="6"/>
      <c r="C14" s="6"/>
      <c r="D14" s="6"/>
      <c r="E14" s="14"/>
      <c r="F14" s="14"/>
      <c r="G14" s="9"/>
      <c r="H14" s="9"/>
      <c r="I14" s="9"/>
      <c r="J14" s="9"/>
      <c r="K14" s="9"/>
      <c r="R14">
        <f>R13-R12</f>
        <v>0.80223966942148195</v>
      </c>
      <c r="W14" s="13"/>
    </row>
    <row r="15" spans="1:23" ht="15.6" x14ac:dyDescent="0.3">
      <c r="A15" s="53" t="s">
        <v>8</v>
      </c>
      <c r="B15" s="54"/>
      <c r="C15" s="54"/>
      <c r="D15" s="55"/>
      <c r="E15" s="10"/>
      <c r="F15" s="10"/>
      <c r="G15" s="9"/>
      <c r="H15" s="9"/>
      <c r="I15" s="9"/>
      <c r="J15" s="9"/>
      <c r="K15" s="9"/>
      <c r="M15">
        <f>172/1.21</f>
        <v>142.14876033057851</v>
      </c>
      <c r="W15" s="13"/>
    </row>
    <row r="16" spans="1:23" ht="15.75" customHeight="1" x14ac:dyDescent="0.25">
      <c r="A16" s="39" t="s">
        <v>9</v>
      </c>
      <c r="B16" s="40"/>
      <c r="C16" s="40"/>
      <c r="D16" s="41"/>
      <c r="E16" s="15"/>
      <c r="F16" s="15">
        <v>41774.5</v>
      </c>
      <c r="G16" s="15">
        <v>94362.7</v>
      </c>
      <c r="H16" s="15"/>
      <c r="I16" s="15"/>
      <c r="J16" s="15"/>
      <c r="K16" s="15"/>
      <c r="O16" s="13">
        <f>E16+F16+G16+H16</f>
        <v>136137.20000000001</v>
      </c>
      <c r="W16" s="13">
        <f>SUM(E16:K16)</f>
        <v>136137.20000000001</v>
      </c>
    </row>
    <row r="17" spans="1:23" ht="15" x14ac:dyDescent="0.25">
      <c r="A17" s="39" t="s">
        <v>10</v>
      </c>
      <c r="B17" s="40"/>
      <c r="C17" s="40"/>
      <c r="D17" s="41"/>
      <c r="E17" s="15"/>
      <c r="F17" s="15"/>
      <c r="G17" s="15">
        <v>12000</v>
      </c>
      <c r="H17" s="15"/>
      <c r="I17" s="15"/>
      <c r="J17" s="15"/>
      <c r="K17" s="15"/>
      <c r="U17">
        <v>25380.5</v>
      </c>
      <c r="W17" s="13">
        <f t="shared" ref="W17:W28" si="1">SUM(E17:K17)</f>
        <v>12000</v>
      </c>
    </row>
    <row r="18" spans="1:23" ht="15" x14ac:dyDescent="0.25">
      <c r="A18" s="39" t="s">
        <v>11</v>
      </c>
      <c r="B18" s="40"/>
      <c r="C18" s="40"/>
      <c r="D18" s="41"/>
      <c r="E18" s="15"/>
      <c r="F18" s="15"/>
      <c r="G18" s="15">
        <v>2221</v>
      </c>
      <c r="H18" s="15">
        <v>1500</v>
      </c>
      <c r="I18" s="15"/>
      <c r="J18" s="15"/>
      <c r="K18" s="15"/>
      <c r="U18">
        <v>105.76</v>
      </c>
      <c r="W18" s="13">
        <f t="shared" si="1"/>
        <v>3721</v>
      </c>
    </row>
    <row r="19" spans="1:23" ht="15" x14ac:dyDescent="0.25">
      <c r="A19" s="39" t="s">
        <v>12</v>
      </c>
      <c r="B19" s="40"/>
      <c r="C19" s="40"/>
      <c r="D19" s="41"/>
      <c r="E19" s="15"/>
      <c r="F19" s="15"/>
      <c r="G19" s="15">
        <v>750</v>
      </c>
      <c r="H19" s="15"/>
      <c r="I19" s="15"/>
      <c r="J19" s="15"/>
      <c r="K19" s="15"/>
      <c r="U19">
        <v>113.18899999999999</v>
      </c>
      <c r="W19" s="13">
        <f t="shared" si="1"/>
        <v>750</v>
      </c>
    </row>
    <row r="20" spans="1:23" ht="15" x14ac:dyDescent="0.25">
      <c r="A20" s="39" t="s">
        <v>13</v>
      </c>
      <c r="B20" s="40"/>
      <c r="C20" s="40"/>
      <c r="D20" s="41"/>
      <c r="E20" s="15"/>
      <c r="F20" s="15"/>
      <c r="G20" s="15"/>
      <c r="H20" s="15">
        <v>1000</v>
      </c>
      <c r="I20" s="15">
        <v>3000</v>
      </c>
      <c r="J20" s="15"/>
      <c r="K20" s="15"/>
      <c r="U20">
        <v>0.1</v>
      </c>
      <c r="W20" s="13">
        <f t="shared" si="1"/>
        <v>4000</v>
      </c>
    </row>
    <row r="21" spans="1:23" ht="15" x14ac:dyDescent="0.25">
      <c r="A21" s="39" t="s">
        <v>14</v>
      </c>
      <c r="B21" s="40"/>
      <c r="C21" s="40"/>
      <c r="D21" s="41"/>
      <c r="E21" s="15"/>
      <c r="F21" s="15"/>
      <c r="G21" s="15"/>
      <c r="H21" s="15"/>
      <c r="I21" s="15">
        <v>1500</v>
      </c>
      <c r="J21" s="15"/>
      <c r="K21" s="15"/>
      <c r="W21" s="13">
        <f t="shared" si="1"/>
        <v>1500</v>
      </c>
    </row>
    <row r="22" spans="1:23" ht="15" x14ac:dyDescent="0.25">
      <c r="A22" s="16" t="s">
        <v>15</v>
      </c>
      <c r="B22" s="17"/>
      <c r="C22" s="17"/>
      <c r="D22" s="18"/>
      <c r="E22" s="15"/>
      <c r="F22" s="15"/>
      <c r="G22" s="15"/>
      <c r="H22" s="15"/>
      <c r="I22" s="15">
        <v>5000</v>
      </c>
      <c r="J22" s="15"/>
      <c r="K22" s="15"/>
      <c r="W22" s="13"/>
    </row>
    <row r="23" spans="1:23" ht="15" x14ac:dyDescent="0.25">
      <c r="A23" s="39" t="s">
        <v>16</v>
      </c>
      <c r="B23" s="40"/>
      <c r="C23" s="40"/>
      <c r="D23" s="41"/>
      <c r="E23" s="15"/>
      <c r="F23" s="15"/>
      <c r="G23" s="15"/>
      <c r="H23" s="15"/>
      <c r="I23" s="15">
        <v>3900</v>
      </c>
      <c r="J23" s="15"/>
      <c r="K23" s="15"/>
      <c r="W23" s="13">
        <f t="shared" si="1"/>
        <v>3900</v>
      </c>
    </row>
    <row r="24" spans="1:23" ht="15" x14ac:dyDescent="0.25">
      <c r="A24" s="16" t="s">
        <v>17</v>
      </c>
      <c r="B24" s="17"/>
      <c r="C24" s="17"/>
      <c r="D24" s="18"/>
      <c r="E24" s="15"/>
      <c r="F24" s="15"/>
      <c r="G24" s="15"/>
      <c r="H24" s="15"/>
      <c r="I24" s="15"/>
      <c r="J24" s="15">
        <v>2300</v>
      </c>
      <c r="K24" s="15"/>
      <c r="W24" s="13">
        <f t="shared" si="1"/>
        <v>2300</v>
      </c>
    </row>
    <row r="25" spans="1:23" ht="15" x14ac:dyDescent="0.25">
      <c r="A25" s="16" t="s">
        <v>18</v>
      </c>
      <c r="B25" s="17"/>
      <c r="C25" s="17"/>
      <c r="D25" s="18"/>
      <c r="E25" s="15"/>
      <c r="F25" s="15"/>
      <c r="G25" s="15">
        <v>6900</v>
      </c>
      <c r="H25" s="15"/>
      <c r="I25" s="15"/>
      <c r="J25" s="15"/>
      <c r="K25" s="15"/>
      <c r="W25" s="13"/>
    </row>
    <row r="26" spans="1:23" ht="15" x14ac:dyDescent="0.25">
      <c r="A26" s="16" t="s">
        <v>19</v>
      </c>
      <c r="B26" s="17"/>
      <c r="C26" s="17"/>
      <c r="D26" s="18"/>
      <c r="E26" s="15"/>
      <c r="F26" s="15"/>
      <c r="G26" s="15">
        <v>5000</v>
      </c>
      <c r="H26" s="15">
        <v>2000</v>
      </c>
      <c r="I26" s="15">
        <v>3000</v>
      </c>
      <c r="J26" s="15"/>
      <c r="K26" s="15"/>
      <c r="W26" s="13">
        <f t="shared" si="1"/>
        <v>10000</v>
      </c>
    </row>
    <row r="27" spans="1:23" ht="15" x14ac:dyDescent="0.25">
      <c r="A27" s="39" t="s">
        <v>20</v>
      </c>
      <c r="B27" s="40"/>
      <c r="C27" s="40"/>
      <c r="D27" s="41"/>
      <c r="E27" s="15"/>
      <c r="F27" s="15">
        <v>6700</v>
      </c>
      <c r="G27" s="15">
        <v>4850</v>
      </c>
      <c r="H27" s="15">
        <v>3400</v>
      </c>
      <c r="I27" s="15">
        <v>3350</v>
      </c>
      <c r="J27" s="15">
        <v>4500</v>
      </c>
      <c r="K27" s="15">
        <v>5000</v>
      </c>
      <c r="U27">
        <v>857.94799999999998</v>
      </c>
      <c r="W27" s="13">
        <f t="shared" si="1"/>
        <v>27800</v>
      </c>
    </row>
    <row r="28" spans="1:23" ht="15.6" thickBot="1" x14ac:dyDescent="0.3">
      <c r="A28" s="39" t="s">
        <v>21</v>
      </c>
      <c r="B28" s="40"/>
      <c r="C28" s="40"/>
      <c r="D28" s="41"/>
      <c r="E28" s="15">
        <v>300</v>
      </c>
      <c r="F28" s="15">
        <v>250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U28">
        <v>24.46</v>
      </c>
      <c r="W28" s="13">
        <f t="shared" si="1"/>
        <v>2050</v>
      </c>
    </row>
    <row r="29" spans="1:23" ht="16.2" thickBot="1" x14ac:dyDescent="0.35">
      <c r="A29" s="43" t="s">
        <v>22</v>
      </c>
      <c r="B29" s="44"/>
      <c r="C29" s="44"/>
      <c r="D29" s="45"/>
      <c r="E29" s="19">
        <f t="shared" ref="E29:K29" si="2">SUM(E12:E28)</f>
        <v>20600</v>
      </c>
      <c r="F29" s="19">
        <f t="shared" si="2"/>
        <v>73224.5</v>
      </c>
      <c r="G29" s="19">
        <f t="shared" si="2"/>
        <v>148683.70000000001</v>
      </c>
      <c r="H29" s="20">
        <f t="shared" si="2"/>
        <v>36800</v>
      </c>
      <c r="I29" s="20">
        <f t="shared" si="2"/>
        <v>48850</v>
      </c>
      <c r="J29" s="20">
        <f t="shared" si="2"/>
        <v>36100</v>
      </c>
      <c r="K29" s="20">
        <f t="shared" si="2"/>
        <v>36700</v>
      </c>
      <c r="U29" s="21">
        <f>SUM(U17:U28)</f>
        <v>26481.956999999995</v>
      </c>
      <c r="W29" s="13"/>
    </row>
    <row r="30" spans="1:23" ht="15" x14ac:dyDescent="0.25">
      <c r="A30" s="46" t="s">
        <v>23</v>
      </c>
      <c r="B30" s="46"/>
      <c r="C30" s="46"/>
      <c r="D30" s="46"/>
      <c r="E30" s="14">
        <f t="shared" ref="E30:K30" si="3">E9-E29</f>
        <v>9400</v>
      </c>
      <c r="F30" s="14">
        <f t="shared" si="3"/>
        <v>-41344.5</v>
      </c>
      <c r="G30" s="14">
        <f t="shared" si="3"/>
        <v>-119183.70000000001</v>
      </c>
      <c r="H30" s="14">
        <f t="shared" si="3"/>
        <v>-6500</v>
      </c>
      <c r="I30" s="14">
        <f t="shared" si="3"/>
        <v>-18350</v>
      </c>
      <c r="J30" s="14">
        <f t="shared" si="3"/>
        <v>-5500</v>
      </c>
      <c r="K30" s="14">
        <f t="shared" si="3"/>
        <v>-2400</v>
      </c>
      <c r="W30" s="13"/>
    </row>
    <row r="31" spans="1:23" ht="15" x14ac:dyDescent="0.25">
      <c r="E31" s="10"/>
      <c r="F31" s="10"/>
      <c r="G31" s="9"/>
      <c r="H31" s="9"/>
      <c r="I31" s="9"/>
      <c r="J31" s="9"/>
      <c r="K31" s="9"/>
      <c r="W31" s="13"/>
    </row>
    <row r="32" spans="1:23" ht="15.6" x14ac:dyDescent="0.3">
      <c r="A32" s="47" t="s">
        <v>24</v>
      </c>
      <c r="B32" s="48"/>
      <c r="C32" s="48"/>
      <c r="D32" s="49"/>
      <c r="E32" s="22">
        <f t="shared" ref="E32:K32" si="4">SUM(E33:E36)</f>
        <v>24400</v>
      </c>
      <c r="F32" s="22">
        <f t="shared" si="4"/>
        <v>37344.807499999995</v>
      </c>
      <c r="G32" s="22">
        <f t="shared" si="4"/>
        <v>119184.1145</v>
      </c>
      <c r="H32" s="22">
        <f t="shared" si="4"/>
        <v>6500</v>
      </c>
      <c r="I32" s="22">
        <f t="shared" si="4"/>
        <v>18350</v>
      </c>
      <c r="J32" s="22">
        <f t="shared" si="4"/>
        <v>5500</v>
      </c>
      <c r="K32" s="22">
        <f t="shared" si="4"/>
        <v>2400</v>
      </c>
      <c r="W32" s="13">
        <f>SUM(E32:K32)</f>
        <v>213678.92199999999</v>
      </c>
    </row>
    <row r="33" spans="1:23" ht="15" x14ac:dyDescent="0.25">
      <c r="A33" s="39" t="s">
        <v>25</v>
      </c>
      <c r="B33" s="40"/>
      <c r="C33" s="40"/>
      <c r="D33" s="41"/>
      <c r="E33" s="4"/>
      <c r="F33" s="4"/>
      <c r="G33" s="4">
        <f>(G17+G18+G26)*0.8+2500</f>
        <v>17876.800000000003</v>
      </c>
      <c r="H33" s="4">
        <f>(H17+H18+H26)*0.8</f>
        <v>2800</v>
      </c>
      <c r="I33" s="4">
        <f>(I17+I18+I26)*0.8+I21*0.5</f>
        <v>3150</v>
      </c>
      <c r="J33" s="23"/>
      <c r="K33" s="23"/>
      <c r="W33" s="13">
        <f>SUM(E33:K33)</f>
        <v>23826.800000000003</v>
      </c>
    </row>
    <row r="34" spans="1:23" ht="15" x14ac:dyDescent="0.25">
      <c r="A34" s="39" t="s">
        <v>26</v>
      </c>
      <c r="B34" s="40"/>
      <c r="C34" s="40"/>
      <c r="D34" s="41"/>
      <c r="E34" s="24">
        <v>8238</v>
      </c>
      <c r="F34" s="24">
        <v>5818</v>
      </c>
      <c r="G34" s="25">
        <v>13387</v>
      </c>
      <c r="H34" s="4">
        <v>3700</v>
      </c>
      <c r="I34" s="4">
        <v>15200</v>
      </c>
      <c r="J34" s="4">
        <v>5500</v>
      </c>
      <c r="K34" s="25">
        <v>2400</v>
      </c>
      <c r="O34" s="13">
        <f>SUM(E34:J34)</f>
        <v>51843</v>
      </c>
      <c r="W34" s="26">
        <f>SUM(G34:K34)</f>
        <v>40187</v>
      </c>
    </row>
    <row r="35" spans="1:23" ht="15" x14ac:dyDescent="0.25">
      <c r="A35" s="39" t="s">
        <v>27</v>
      </c>
      <c r="B35" s="40"/>
      <c r="C35" s="40"/>
      <c r="D35" s="41"/>
      <c r="E35" s="4">
        <v>0</v>
      </c>
      <c r="F35" s="4">
        <v>5000</v>
      </c>
      <c r="G35" s="4">
        <v>25000</v>
      </c>
      <c r="H35" s="23"/>
      <c r="I35" s="23"/>
      <c r="J35" s="23"/>
      <c r="K35" s="23"/>
      <c r="O35" s="13">
        <f>SUM(E35:J35)</f>
        <v>30000</v>
      </c>
      <c r="W35" s="13">
        <f>SUM(E35:K35)</f>
        <v>30000</v>
      </c>
    </row>
    <row r="36" spans="1:23" ht="15" x14ac:dyDescent="0.25">
      <c r="A36" s="39" t="s">
        <v>28</v>
      </c>
      <c r="B36" s="40"/>
      <c r="C36" s="40"/>
      <c r="D36" s="41"/>
      <c r="E36" s="4">
        <v>16162</v>
      </c>
      <c r="F36" s="4">
        <f>F16*0.635</f>
        <v>26526.807499999999</v>
      </c>
      <c r="G36" s="4">
        <f>G16*0.635+3000</f>
        <v>62920.3145</v>
      </c>
      <c r="H36" s="4"/>
      <c r="I36" s="23"/>
      <c r="J36" s="23"/>
      <c r="K36" s="23"/>
      <c r="O36" s="13">
        <f>SUM(E36:H36)</f>
        <v>105609.122</v>
      </c>
      <c r="W36" s="13">
        <f>SUM(F36:K36)</f>
        <v>89447.122000000003</v>
      </c>
    </row>
    <row r="37" spans="1:23" ht="15" x14ac:dyDescent="0.25">
      <c r="A37" s="27"/>
      <c r="B37" s="27"/>
      <c r="C37" s="27"/>
      <c r="D37" s="27"/>
      <c r="E37" s="14"/>
      <c r="F37" s="14"/>
      <c r="G37" s="14"/>
      <c r="H37" s="14"/>
      <c r="I37" s="9"/>
      <c r="J37" s="9"/>
      <c r="K37" s="9"/>
    </row>
    <row r="38" spans="1:23" ht="15.6" x14ac:dyDescent="0.3">
      <c r="A38" s="42" t="s">
        <v>29</v>
      </c>
      <c r="B38" s="42"/>
      <c r="C38" s="42"/>
      <c r="D38" s="42"/>
      <c r="E38" s="22">
        <f t="shared" ref="E38:K38" si="5">E32+E30</f>
        <v>33800</v>
      </c>
      <c r="F38" s="22">
        <f t="shared" si="5"/>
        <v>-3999.6925000000047</v>
      </c>
      <c r="G38" s="22">
        <f t="shared" si="5"/>
        <v>0.41449999998440035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V38" s="13">
        <f>H34-H38</f>
        <v>3700</v>
      </c>
    </row>
    <row r="39" spans="1:23" ht="15" x14ac:dyDescent="0.25">
      <c r="A39" s="27"/>
      <c r="B39" s="27"/>
      <c r="C39" s="27"/>
      <c r="D39" s="27"/>
      <c r="E39" s="14"/>
      <c r="F39" s="14"/>
      <c r="G39" s="14"/>
      <c r="H39" s="14"/>
      <c r="I39" s="9"/>
    </row>
    <row r="40" spans="1:23" ht="15" x14ac:dyDescent="0.25">
      <c r="A40" s="27" t="s">
        <v>30</v>
      </c>
      <c r="B40" s="27"/>
      <c r="C40" s="27"/>
      <c r="D40" s="27"/>
      <c r="E40" s="14"/>
      <c r="F40" s="14"/>
      <c r="G40" s="14"/>
      <c r="H40" s="14"/>
      <c r="I40" s="9"/>
    </row>
    <row r="42" spans="1:23" ht="15" x14ac:dyDescent="0.25">
      <c r="A42" s="9" t="s">
        <v>31</v>
      </c>
      <c r="B42" s="9"/>
    </row>
    <row r="43" spans="1:23" ht="15" x14ac:dyDescent="0.25">
      <c r="A43" s="9"/>
      <c r="B43" s="9"/>
    </row>
    <row r="44" spans="1:23" ht="15" x14ac:dyDescent="0.25">
      <c r="A44" s="9"/>
      <c r="B44" s="9"/>
    </row>
    <row r="45" spans="1:23" ht="15" x14ac:dyDescent="0.25">
      <c r="A45" s="9" t="s">
        <v>32</v>
      </c>
      <c r="B45" s="9"/>
    </row>
  </sheetData>
  <mergeCells count="26">
    <mergeCell ref="A36:D36"/>
    <mergeCell ref="A38:D38"/>
    <mergeCell ref="A29:D29"/>
    <mergeCell ref="A30:D30"/>
    <mergeCell ref="A32:D32"/>
    <mergeCell ref="A33:D33"/>
    <mergeCell ref="A34:D34"/>
    <mergeCell ref="A35:D35"/>
    <mergeCell ref="A28:D28"/>
    <mergeCell ref="A12:D12"/>
    <mergeCell ref="A13:D13"/>
    <mergeCell ref="A15:D15"/>
    <mergeCell ref="A16:D16"/>
    <mergeCell ref="A17:D17"/>
    <mergeCell ref="A18:D18"/>
    <mergeCell ref="A19:D19"/>
    <mergeCell ref="A20:D20"/>
    <mergeCell ref="A21:D21"/>
    <mergeCell ref="A23:D23"/>
    <mergeCell ref="A27:D27"/>
    <mergeCell ref="A9:D9"/>
    <mergeCell ref="A1:I1"/>
    <mergeCell ref="A3:D3"/>
    <mergeCell ref="A5:D5"/>
    <mergeCell ref="A6:D6"/>
    <mergeCell ref="A7:D7"/>
  </mergeCells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2023- 2025návrh</vt:lpstr>
      <vt:lpstr>2022- 2024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Městys Doudleby nad Orlicí</cp:lastModifiedBy>
  <cp:lastPrinted>2021-11-10T15:33:03Z</cp:lastPrinted>
  <dcterms:created xsi:type="dcterms:W3CDTF">2020-11-18T20:45:20Z</dcterms:created>
  <dcterms:modified xsi:type="dcterms:W3CDTF">2021-11-10T15:41:04Z</dcterms:modified>
</cp:coreProperties>
</file>